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60" windowWidth="21570" windowHeight="7905" tabRatio="907"/>
  </bookViews>
  <sheets>
    <sheet name="Inspection Checklist" sheetId="4" r:id="rId1"/>
    <sheet name="Inspection-Valves" sheetId="10" r:id="rId2"/>
    <sheet name="Inspection-Hydrants" sheetId="11" r:id="rId3"/>
    <sheet name="Inspection-Curb Box Valves" sheetId="12" r:id="rId4"/>
    <sheet name="System Valuation" sheetId="3" r:id="rId5"/>
    <sheet name="Depreciation Rates" sheetId="5" r:id="rId6"/>
    <sheet name="Connection Charge worksheet" sheetId="6" r:id="rId7"/>
    <sheet name="Project Map" sheetId="9" r:id="rId8"/>
  </sheets>
  <definedNames>
    <definedName name="Mains">'Depreciation Rates'!$C$70:$C$72</definedName>
    <definedName name="_xlnm.Print_Area" localSheetId="6">'Connection Charge worksheet'!$B$2:$M$41</definedName>
    <definedName name="_xlnm.Print_Area" localSheetId="5">'Depreciation Rates'!$A$1:$Q$52</definedName>
    <definedName name="_xlnm.Print_Area" localSheetId="0">'Inspection Checklist'!$A$1:$M$40</definedName>
    <definedName name="_xlnm.Print_Area" localSheetId="3">'Inspection-Curb Box Valves'!$A$1:$O$125</definedName>
    <definedName name="_xlnm.Print_Area" localSheetId="2">'Inspection-Hydrants'!$A$2:$Q$35</definedName>
    <definedName name="_xlnm.Print_Area" localSheetId="1">'Inspection-Valves'!$A$1:$Q$71</definedName>
    <definedName name="_xlnm.Print_Area" localSheetId="7">'Project Map'!$B$2:$T$49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0" i="6" l="1"/>
  <c r="F40" i="6"/>
  <c r="G17" i="3"/>
  <c r="G16" i="3"/>
  <c r="G15" i="3"/>
  <c r="G14" i="3"/>
  <c r="G13" i="3"/>
  <c r="G12" i="3"/>
  <c r="G11" i="3"/>
  <c r="G10" i="3"/>
  <c r="G9" i="3"/>
  <c r="G8" i="3"/>
  <c r="B20" i="6" l="1"/>
  <c r="B29" i="6" l="1"/>
  <c r="P11" i="6"/>
  <c r="I13" i="12"/>
  <c r="K14" i="11"/>
  <c r="K15" i="10"/>
  <c r="I14" i="12" l="1"/>
  <c r="K16" i="10"/>
  <c r="K15" i="11"/>
  <c r="I17" i="3" l="1"/>
  <c r="I16" i="3"/>
  <c r="I15" i="3"/>
  <c r="I14" i="3"/>
  <c r="I13" i="3"/>
  <c r="I12" i="3"/>
  <c r="I11" i="3"/>
  <c r="I10" i="3"/>
  <c r="I9" i="3"/>
  <c r="I8" i="3"/>
  <c r="H50" i="3"/>
  <c r="H46" i="3"/>
  <c r="H42" i="3"/>
  <c r="H38" i="3"/>
  <c r="H26" i="3"/>
  <c r="H30" i="3"/>
  <c r="H34" i="3"/>
  <c r="I7" i="3"/>
  <c r="H40" i="6" l="1"/>
  <c r="B40" i="6"/>
  <c r="F29" i="6"/>
  <c r="J40" i="6" s="1"/>
  <c r="F20" i="6"/>
  <c r="D40" i="6" s="1"/>
  <c r="D15" i="3" l="1"/>
  <c r="D16" i="3"/>
  <c r="D13" i="3"/>
  <c r="O30" i="5"/>
  <c r="C62" i="5" s="1"/>
  <c r="Q48" i="5"/>
  <c r="P48" i="5"/>
  <c r="O48" i="5"/>
  <c r="Q47" i="5"/>
  <c r="P47" i="5"/>
  <c r="O47" i="5"/>
  <c r="Q46" i="5"/>
  <c r="P46" i="5"/>
  <c r="O46" i="5"/>
  <c r="Q42" i="5"/>
  <c r="P42" i="5"/>
  <c r="O42" i="5"/>
  <c r="Q41" i="5"/>
  <c r="P41" i="5"/>
  <c r="O41" i="5"/>
  <c r="Q49" i="5"/>
  <c r="P49" i="5"/>
  <c r="O49" i="5"/>
  <c r="Q45" i="5"/>
  <c r="P45" i="5"/>
  <c r="O45" i="5"/>
  <c r="Q44" i="5"/>
  <c r="P44" i="5"/>
  <c r="O44" i="5"/>
  <c r="Q43" i="5"/>
  <c r="P43" i="5"/>
  <c r="O43" i="5"/>
  <c r="Q40" i="5"/>
  <c r="P40" i="5"/>
  <c r="O40" i="5"/>
  <c r="Q36" i="5"/>
  <c r="C88" i="5" s="1"/>
  <c r="P36" i="5"/>
  <c r="C87" i="5" s="1"/>
  <c r="O36" i="5"/>
  <c r="C86" i="5" s="1"/>
  <c r="Q35" i="5"/>
  <c r="C84" i="5" s="1"/>
  <c r="P35" i="5"/>
  <c r="C83" i="5" s="1"/>
  <c r="O35" i="5"/>
  <c r="C82" i="5" s="1"/>
  <c r="Q34" i="5"/>
  <c r="C80" i="5" s="1"/>
  <c r="P34" i="5"/>
  <c r="C79" i="5" s="1"/>
  <c r="O34" i="5"/>
  <c r="C78" i="5" s="1"/>
  <c r="Q33" i="5"/>
  <c r="C76" i="5" s="1"/>
  <c r="P33" i="5"/>
  <c r="C75" i="5" s="1"/>
  <c r="O33" i="5"/>
  <c r="C74" i="5" s="1"/>
  <c r="Q32" i="5"/>
  <c r="C72" i="5" s="1"/>
  <c r="P32" i="5"/>
  <c r="C71" i="5" s="1"/>
  <c r="O32" i="5"/>
  <c r="C70" i="5" s="1"/>
  <c r="Q31" i="5"/>
  <c r="C68" i="5" s="1"/>
  <c r="P31" i="5"/>
  <c r="C67" i="5" s="1"/>
  <c r="O31" i="5"/>
  <c r="C66" i="5" s="1"/>
  <c r="Q27" i="5"/>
  <c r="P27" i="5"/>
  <c r="O27" i="5"/>
  <c r="Q26" i="5"/>
  <c r="P26" i="5"/>
  <c r="O26" i="5"/>
  <c r="Q21" i="5"/>
  <c r="P21" i="5"/>
  <c r="O21" i="5"/>
  <c r="Q20" i="5"/>
  <c r="P20" i="5"/>
  <c r="O20" i="5"/>
  <c r="Q19" i="5"/>
  <c r="P19" i="5"/>
  <c r="O19" i="5"/>
  <c r="Q18" i="5"/>
  <c r="P18" i="5"/>
  <c r="O18" i="5"/>
  <c r="Q39" i="5"/>
  <c r="P39" i="5"/>
  <c r="O39" i="5"/>
  <c r="Q30" i="5"/>
  <c r="C64" i="5" s="1"/>
  <c r="P30" i="5"/>
  <c r="C63" i="5" s="1"/>
  <c r="Q25" i="5"/>
  <c r="P25" i="5"/>
  <c r="O25" i="5"/>
  <c r="Q24" i="5"/>
  <c r="P24" i="5"/>
  <c r="O24" i="5"/>
  <c r="Q17" i="5"/>
  <c r="P17" i="5"/>
  <c r="O17" i="5"/>
  <c r="Q14" i="5"/>
  <c r="P14" i="5"/>
  <c r="O14" i="5"/>
  <c r="Q13" i="5"/>
  <c r="P13" i="5"/>
  <c r="O13" i="5"/>
  <c r="Q12" i="5"/>
  <c r="P12" i="5"/>
  <c r="O12" i="5"/>
  <c r="Q11" i="5"/>
  <c r="P11" i="5"/>
  <c r="O11" i="5"/>
  <c r="Q10" i="5"/>
  <c r="P10" i="5"/>
  <c r="O10" i="5"/>
  <c r="Q9" i="5"/>
  <c r="P9" i="5"/>
  <c r="O9" i="5"/>
  <c r="M49" i="5"/>
  <c r="K49" i="5"/>
  <c r="M48" i="5"/>
  <c r="K48" i="5"/>
  <c r="M47" i="5"/>
  <c r="K47" i="5"/>
  <c r="M46" i="5"/>
  <c r="K46" i="5"/>
  <c r="M45" i="5"/>
  <c r="K45" i="5"/>
  <c r="M44" i="5"/>
  <c r="K44" i="5"/>
  <c r="M43" i="5"/>
  <c r="K43" i="5"/>
  <c r="M42" i="5"/>
  <c r="K42" i="5"/>
  <c r="M41" i="5"/>
  <c r="K41" i="5"/>
  <c r="M40" i="5"/>
  <c r="K40" i="5"/>
  <c r="M39" i="5"/>
  <c r="K39" i="5"/>
  <c r="M36" i="5"/>
  <c r="K36" i="5"/>
  <c r="M35" i="5"/>
  <c r="K35" i="5"/>
  <c r="M34" i="5"/>
  <c r="K34" i="5"/>
  <c r="M33" i="5"/>
  <c r="K33" i="5"/>
  <c r="M32" i="5"/>
  <c r="K32" i="5"/>
  <c r="M31" i="5"/>
  <c r="K31" i="5"/>
  <c r="M30" i="5"/>
  <c r="K30" i="5"/>
  <c r="M27" i="5"/>
  <c r="K27" i="5"/>
  <c r="M26" i="5"/>
  <c r="K26" i="5"/>
  <c r="M25" i="5"/>
  <c r="K25" i="5"/>
  <c r="M24" i="5"/>
  <c r="K24" i="5"/>
  <c r="M21" i="5"/>
  <c r="K21" i="5"/>
  <c r="M20" i="5"/>
  <c r="K20" i="5"/>
  <c r="M19" i="5"/>
  <c r="K19" i="5"/>
  <c r="M18" i="5"/>
  <c r="K18" i="5"/>
  <c r="M17" i="5"/>
  <c r="K17" i="5"/>
  <c r="M14" i="5"/>
  <c r="K14" i="5"/>
  <c r="M13" i="5"/>
  <c r="K13" i="5"/>
  <c r="M12" i="5"/>
  <c r="K12" i="5"/>
  <c r="M11" i="5"/>
  <c r="K11" i="5"/>
  <c r="M10" i="5"/>
  <c r="K10" i="5"/>
  <c r="M9" i="5"/>
  <c r="K9" i="5"/>
  <c r="D14" i="3" l="1"/>
  <c r="D8" i="3" l="1"/>
  <c r="D9" i="3"/>
  <c r="J9" i="3" s="1"/>
  <c r="K9" i="3" s="1"/>
  <c r="D10" i="3"/>
  <c r="J10" i="3" s="1"/>
  <c r="D11" i="3"/>
  <c r="D12" i="3"/>
  <c r="D17" i="3"/>
  <c r="D7" i="3"/>
  <c r="J7" i="3" s="1"/>
  <c r="J8" i="3" l="1"/>
  <c r="K8" i="3" s="1"/>
  <c r="K10" i="3"/>
  <c r="J11" i="3"/>
  <c r="K11" i="3" s="1"/>
  <c r="D18" i="3"/>
  <c r="K7" i="3" l="1"/>
  <c r="J12" i="3"/>
  <c r="I18" i="3"/>
  <c r="K12" i="3" l="1"/>
  <c r="J13" i="3"/>
  <c r="K13" i="3" s="1"/>
  <c r="J14" i="3" l="1"/>
  <c r="K14" i="3" l="1"/>
  <c r="J15" i="3"/>
  <c r="K15" i="3" s="1"/>
  <c r="J17" i="3" l="1"/>
  <c r="K17" i="3" s="1"/>
  <c r="J16" i="3"/>
  <c r="K16" i="3" l="1"/>
  <c r="K18" i="3" s="1"/>
  <c r="J18" i="3"/>
  <c r="B34" i="6" l="1"/>
  <c r="N40" i="6" s="1"/>
  <c r="P40" i="6" s="1"/>
</calcChain>
</file>

<file path=xl/sharedStrings.xml><?xml version="1.0" encoding="utf-8"?>
<sst xmlns="http://schemas.openxmlformats.org/spreadsheetml/2006/main" count="450" uniqueCount="211">
  <si>
    <t>8 inch Water Main - Granular Backfill</t>
  </si>
  <si>
    <t>12 inch Water Main - Granular Backfill</t>
  </si>
  <si>
    <t xml:space="preserve"> 8 inch Valve &amp; Valve Box</t>
  </si>
  <si>
    <t xml:space="preserve"> 12 inch Valve &amp; Valve Box</t>
  </si>
  <si>
    <t>Hydrant Assembly</t>
  </si>
  <si>
    <t>TOTAL</t>
  </si>
  <si>
    <t>Sub Total</t>
  </si>
  <si>
    <t>6 inch Water Main - Granular Backfill</t>
  </si>
  <si>
    <t>6 inch Valve &amp; Valve Box</t>
  </si>
  <si>
    <t>343 - Trans &amp; Dist Main</t>
  </si>
  <si>
    <t>345 - Services</t>
  </si>
  <si>
    <t>348 - Hydrants</t>
  </si>
  <si>
    <t>Depreciation Rate</t>
  </si>
  <si>
    <t>Depreciation ($)</t>
  </si>
  <si>
    <t xml:space="preserve">Current System Value </t>
  </si>
  <si>
    <t>Valves (Main &amp; Hydrant Auxilliary)</t>
  </si>
  <si>
    <t>Note:  Mark lid with blue paint for later GPS location.</t>
  </si>
  <si>
    <t>Hydrants</t>
  </si>
  <si>
    <t>Curb Box Valves</t>
  </si>
  <si>
    <t>Wells</t>
  </si>
  <si>
    <t>Detailed below is a list of the inspection items for the system.  Please locate and inspect</t>
  </si>
  <si>
    <t>all buried infrastructure and provide a final grade based on the condition discovered during</t>
  </si>
  <si>
    <t>the inspection.</t>
  </si>
  <si>
    <t>Excellent</t>
  </si>
  <si>
    <t>Good</t>
  </si>
  <si>
    <t>Fair</t>
  </si>
  <si>
    <t>Replace</t>
  </si>
  <si>
    <t>System Valuation</t>
  </si>
  <si>
    <t>Utility Plant Item</t>
  </si>
  <si>
    <t>Cost per</t>
  </si>
  <si>
    <t># Units</t>
  </si>
  <si>
    <t xml:space="preserve">Wisconsin Municipal Water Utilities </t>
  </si>
  <si>
    <t>Benchmark Ranges of Depreciation Rates</t>
  </si>
  <si>
    <t>Effective Date is January 1, 2008</t>
  </si>
  <si>
    <t>Recommeded</t>
  </si>
  <si>
    <t>Service Life</t>
  </si>
  <si>
    <t>Net Salvage</t>
  </si>
  <si>
    <t>Range of Deprec.</t>
  </si>
  <si>
    <t>Recommended</t>
  </si>
  <si>
    <t>Account</t>
  </si>
  <si>
    <t>Range of Years</t>
  </si>
  <si>
    <t>Range of Percents</t>
  </si>
  <si>
    <t>Rates - Percents</t>
  </si>
  <si>
    <t>Depreciation</t>
  </si>
  <si>
    <t>Number</t>
  </si>
  <si>
    <t>Account Title</t>
  </si>
  <si>
    <t xml:space="preserve">Min </t>
  </si>
  <si>
    <t xml:space="preserve">Max </t>
  </si>
  <si>
    <t xml:space="preserve"> Min </t>
  </si>
  <si>
    <t xml:space="preserve">  Max </t>
  </si>
  <si>
    <t>Rate</t>
  </si>
  <si>
    <t>Source of Supply Plant</t>
  </si>
  <si>
    <t>311</t>
  </si>
  <si>
    <t>Structures and Improvements</t>
  </si>
  <si>
    <t xml:space="preserve"> -</t>
  </si>
  <si>
    <t>312</t>
  </si>
  <si>
    <t>Collecting and Impounding Reservoirs</t>
  </si>
  <si>
    <t>313</t>
  </si>
  <si>
    <t>Lake, River and Other Intakes</t>
  </si>
  <si>
    <t>314</t>
  </si>
  <si>
    <t>Wells and Springs</t>
  </si>
  <si>
    <t>316</t>
  </si>
  <si>
    <t>Supply Mains</t>
  </si>
  <si>
    <t>317</t>
  </si>
  <si>
    <t>Other Water Source Plant</t>
  </si>
  <si>
    <t>Pumping Plant</t>
  </si>
  <si>
    <t>321</t>
  </si>
  <si>
    <t>323</t>
  </si>
  <si>
    <t>Other Power Production Equipment</t>
  </si>
  <si>
    <t>325</t>
  </si>
  <si>
    <t>Electric Pumping Equipment</t>
  </si>
  <si>
    <t>326</t>
  </si>
  <si>
    <t>Diesel Pumping Equipment</t>
  </si>
  <si>
    <t>328</t>
  </si>
  <si>
    <t>Other Pumping Equipment</t>
  </si>
  <si>
    <t>Water Treatment Plant</t>
  </si>
  <si>
    <t>331</t>
  </si>
  <si>
    <t>Sand and Other Media Filtration Equipment</t>
  </si>
  <si>
    <t>Membrane Filtration Equipment</t>
  </si>
  <si>
    <t>Other Water Treatment Equipment</t>
  </si>
  <si>
    <t>Transmission and Distribution Plant</t>
  </si>
  <si>
    <t>341</t>
  </si>
  <si>
    <t>342</t>
  </si>
  <si>
    <t>Distribution Reservoirs and Standpipes</t>
  </si>
  <si>
    <t>343</t>
  </si>
  <si>
    <t>Transmission and Distribution Mains</t>
  </si>
  <si>
    <t>345</t>
  </si>
  <si>
    <t>Services</t>
  </si>
  <si>
    <t>346</t>
  </si>
  <si>
    <t>Meters</t>
  </si>
  <si>
    <t>348</t>
  </si>
  <si>
    <t>349</t>
  </si>
  <si>
    <t>Other Transm. and Distribution Plant</t>
  </si>
  <si>
    <t>General Plant</t>
  </si>
  <si>
    <t>390</t>
  </si>
  <si>
    <t>391</t>
  </si>
  <si>
    <t>Office Furniture and Equipment</t>
  </si>
  <si>
    <t>391.1</t>
  </si>
  <si>
    <t>Computer Equipment</t>
  </si>
  <si>
    <t>392</t>
  </si>
  <si>
    <t>Transportation Equipment</t>
  </si>
  <si>
    <t>393</t>
  </si>
  <si>
    <t>Stores Equipment</t>
  </si>
  <si>
    <t>394</t>
  </si>
  <si>
    <t>Tools, Shop and Garage Equipment</t>
  </si>
  <si>
    <t>395</t>
  </si>
  <si>
    <t>Laboratory Equipment</t>
  </si>
  <si>
    <t>396</t>
  </si>
  <si>
    <t>Power Operated Equipment</t>
  </si>
  <si>
    <t>397</t>
  </si>
  <si>
    <t>Communication Equipment</t>
  </si>
  <si>
    <t>Communication Equipment - SCADA</t>
  </si>
  <si>
    <t>398</t>
  </si>
  <si>
    <t>Miscellaneous Equipment</t>
  </si>
  <si>
    <t>NOTE 1:</t>
  </si>
  <si>
    <t>In the event any class of plant shall become fully depreciated by the use of these rates with due consideration for net salvage, if any, then no further accrual for such class of plant shall be made.</t>
  </si>
  <si>
    <t>NOTE 2:</t>
  </si>
  <si>
    <t xml:space="preserve">The net salvage percentages listed with a negative sign indicate a negative net salvage. </t>
  </si>
  <si>
    <t>NOTE 3:</t>
  </si>
  <si>
    <r>
      <t xml:space="preserve">The recommended </t>
    </r>
    <r>
      <rPr>
        <b/>
        <u/>
        <sz val="12"/>
        <rFont val="Times New Roman"/>
        <family val="1"/>
      </rPr>
      <t>Total Utility Composite</t>
    </r>
    <r>
      <rPr>
        <sz val="12"/>
        <rFont val="Times New Roman"/>
        <family val="1"/>
      </rPr>
      <t xml:space="preserve"> depreciation rate range is </t>
    </r>
    <r>
      <rPr>
        <b/>
        <u/>
        <sz val="12"/>
        <rFont val="Times New Roman"/>
        <family val="1"/>
      </rPr>
      <t>2.0% to 2.5%</t>
    </r>
    <r>
      <rPr>
        <sz val="12"/>
        <rFont val="Times New Roman"/>
        <family val="1"/>
      </rPr>
      <t>.</t>
    </r>
  </si>
  <si>
    <t>(per year)</t>
  </si>
  <si>
    <t>Age of the system (yr)</t>
  </si>
  <si>
    <t>1 inch Lateral</t>
  </si>
  <si>
    <t>1 1/4 inch Lateral</t>
  </si>
  <si>
    <t>1-1/2 inch Lateral</t>
  </si>
  <si>
    <t>2 inch Lateral</t>
  </si>
  <si>
    <t>346 - Services</t>
  </si>
  <si>
    <t>347 - Services</t>
  </si>
  <si>
    <t xml:space="preserve"> </t>
  </si>
  <si>
    <t xml:space="preserve">wisconsin Municipal Water Utilities </t>
  </si>
  <si>
    <t>Depreciation Grade</t>
  </si>
  <si>
    <t>Connection Charge Proposal</t>
  </si>
  <si>
    <t>Property Owner:</t>
  </si>
  <si>
    <t>Builder/Contractor:</t>
  </si>
  <si>
    <t>This proposal is good for 90 days.</t>
  </si>
  <si>
    <t>Property Location:</t>
  </si>
  <si>
    <t>Phone:</t>
  </si>
  <si>
    <t>Residential</t>
  </si>
  <si>
    <t>Commercial</t>
  </si>
  <si>
    <t>Water Trust</t>
  </si>
  <si>
    <t>Developer</t>
  </si>
  <si>
    <t>On Main</t>
  </si>
  <si>
    <t>Off Main</t>
  </si>
  <si>
    <t>Connecting Main</t>
  </si>
  <si>
    <t>REU Calculation</t>
  </si>
  <si>
    <t>REU</t>
  </si>
  <si>
    <t>Connecting Main Cost</t>
  </si>
  <si>
    <t>Standard System Costs</t>
  </si>
  <si>
    <t>Standard Revenue Credit</t>
  </si>
  <si>
    <t>Additional Customer Credit</t>
  </si>
  <si>
    <t>Upgrade Costs</t>
  </si>
  <si>
    <t>System Cost</t>
  </si>
  <si>
    <t>Total Subdivision System Cost</t>
  </si>
  <si>
    <t>x</t>
  </si>
  <si>
    <t>=</t>
  </si>
  <si>
    <t>Existing System</t>
  </si>
  <si>
    <t>Rev Credit</t>
  </si>
  <si>
    <t>Total Credit</t>
  </si>
  <si>
    <t>(System Depreciation)</t>
  </si>
  <si>
    <t>X</t>
  </si>
  <si>
    <r>
      <t xml:space="preserve">Connection Charge </t>
    </r>
    <r>
      <rPr>
        <sz val="11"/>
        <color theme="1"/>
        <rFont val="Calibri"/>
        <family val="2"/>
        <scheme val="minor"/>
      </rPr>
      <t>=</t>
    </r>
  </si>
  <si>
    <t>+</t>
  </si>
  <si>
    <t>-</t>
  </si>
  <si>
    <t>All Blue Cells can be modified, white cells cannot be modified.</t>
  </si>
  <si>
    <t>Valve ID</t>
  </si>
  <si>
    <t>Detailed below is a list of the inspection items for the system.  Please locate and inspect all buried infrastructure and provide a final grade based on the condition discovered during the inspection.</t>
  </si>
  <si>
    <t>Questions</t>
  </si>
  <si>
    <t>Condition</t>
  </si>
  <si>
    <t>Location – does it match the locations on the as-built plans?</t>
  </si>
  <si>
    <t>Is lid intact?</t>
  </si>
  <si>
    <t>Is valve box vertically centered?</t>
  </si>
  <si>
    <t>Is lid flush with ground or pavement?</t>
  </si>
  <si>
    <t>Valve Size [in]</t>
  </si>
  <si>
    <t>Notes</t>
  </si>
  <si>
    <t>Note:  If answer is "No" for any question, give explanation in notes.</t>
  </si>
  <si>
    <t>Is it easy to turn?  (Cheater bars or more than one person NOT needed?)</t>
  </si>
  <si>
    <t>Does valve seal tightly after operation?  (No leaks on visual and acoustic check)</t>
  </si>
  <si>
    <r>
      <t>Actual # of turns to close and open (standard is 6"</t>
    </r>
    <r>
      <rPr>
        <sz val="11"/>
        <color theme="1"/>
        <rFont val="Calibri"/>
        <family val="2"/>
      </rPr>
      <t>≈21 turns, 8"≈27 turns, 12"≈39 turns)</t>
    </r>
  </si>
  <si>
    <t>Location – does it match the location on the as-built plans?</t>
  </si>
  <si>
    <t>Are nozzle heights about 18-24 inches above ground?</t>
  </si>
  <si>
    <t>Is it easily operable by one person without cheater bars?</t>
  </si>
  <si>
    <t>No leakage recorded during operation?</t>
  </si>
  <si>
    <t>No leakage after operation? (Acoustic check)</t>
  </si>
  <si>
    <t>Does the hydrant drain?</t>
  </si>
  <si>
    <t>Manufacturer &amp; model of hydrant</t>
  </si>
  <si>
    <t>Hydrant coating condition.</t>
  </si>
  <si>
    <t>Is cover flush with grade?</t>
  </si>
  <si>
    <t>Is cover in good condition?</t>
  </si>
  <si>
    <t>Is the valve keyable?</t>
  </si>
  <si>
    <t>Does the valve operate properly?</t>
  </si>
  <si>
    <t>No leakage during operation?</t>
  </si>
  <si>
    <t>Hydrant ID</t>
  </si>
  <si>
    <t>Service Address</t>
  </si>
  <si>
    <t>Valves (Main &amp; Hydrant Auxilliary) - see "Inspection -Valves" sheet</t>
  </si>
  <si>
    <t>Hydrants - see "Inspection-Hydrants" sheet</t>
  </si>
  <si>
    <t>Curb Box Valves- see "Inspection-Curb Box Valves" sheet</t>
  </si>
  <si>
    <t>Well house inspection</t>
  </si>
  <si>
    <t>Well pump test</t>
  </si>
  <si>
    <t>Inspection #</t>
  </si>
  <si>
    <t>No leakage during operation? (yes if no leakage)</t>
  </si>
  <si>
    <t>No leakage after operation? (Acoustic check) (yes if no leakage)</t>
  </si>
  <si>
    <t>No leakage recorded during operation? (yes if no leakage)</t>
  </si>
  <si>
    <t>Does valve seal tightly after operation?  (No leaks on visual and acoustic check) (yes if no leakage)</t>
  </si>
  <si>
    <t>Average condition (1-4)</t>
  </si>
  <si>
    <t>Average condition</t>
  </si>
  <si>
    <t xml:space="preserve">Water Trust Connection Charge = Connecting Main Cost + Standard System Costs + Local Delivery Main Extension </t>
  </si>
  <si>
    <t>Local Delivery Main Extension Cost</t>
  </si>
  <si>
    <t>Service Laterals - Existing</t>
  </si>
  <si>
    <t>Service Lateral (Street) Cost</t>
  </si>
  <si>
    <t>Cost + Service Lateral (Street) Cost - Standard Revenue Credit - Additional Customer Credits + Upgrade Costs  (p17, rules)</t>
  </si>
  <si>
    <t>Based on the number of laterals on the "System Valuation" worksheet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</si>
</sst>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44" formatCode="_(&quot;$&quot;* #,##0.00_);_(&quot;$&quot;* \(#,##0.00\);_(&quot;$&quot;* &quot;-&quot;??_);_(@_)"/>
    <numFmt numFmtId="164" formatCode="&quot;$&quot;#,##0.00"/>
    <numFmt numFmtId="165" formatCode="0.0%"/>
    <numFmt numFmtId="166" formatCode="0.000"/>
    <numFmt numFmtId="167" formatCode="#,##0.000"/>
  </numFmts>
  <fonts count="23" x14ac:knownFonts="1">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sz val="12"/>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u/>
      <sz val="12"/>
      <color theme="1"/>
      <name val="Times New Roman"/>
      <family val="1"/>
    </font>
    <font>
      <i/>
      <sz val="12"/>
      <color theme="1"/>
      <name val="Times New Roman"/>
      <family val="1"/>
    </font>
    <font>
      <sz val="12"/>
      <name val="Times New Roman"/>
      <family val="1"/>
    </font>
    <font>
      <b/>
      <sz val="12"/>
      <name val="Times New Roman"/>
      <family val="1"/>
    </font>
    <font>
      <b/>
      <sz val="10"/>
      <name val="Courier"/>
    </font>
    <font>
      <b/>
      <u/>
      <sz val="12"/>
      <name val="Times New Roman"/>
      <family val="1"/>
    </font>
    <font>
      <b/>
      <sz val="16"/>
      <color theme="1"/>
      <name val="Arial"/>
      <family val="2"/>
    </font>
    <font>
      <b/>
      <sz val="10"/>
      <color theme="1"/>
      <name val="Arial"/>
      <family val="2"/>
    </font>
    <font>
      <b/>
      <sz val="12"/>
      <color theme="1"/>
      <name val="Arial"/>
      <family val="2"/>
    </font>
    <font>
      <i/>
      <sz val="10"/>
      <color theme="1"/>
      <name val="Arial"/>
      <family val="2"/>
    </font>
    <font>
      <b/>
      <u/>
      <sz val="10"/>
      <color theme="1"/>
      <name val="Arial"/>
      <family val="2"/>
    </font>
    <font>
      <sz val="11"/>
      <color rgb="FF0070C0"/>
      <name val="Calibri"/>
      <family val="2"/>
      <scheme val="minor"/>
    </font>
    <font>
      <b/>
      <sz val="11"/>
      <color rgb="FF00B050"/>
      <name val="Calibri"/>
      <family val="2"/>
      <scheme val="minor"/>
    </font>
    <font>
      <b/>
      <sz val="11"/>
      <color theme="0"/>
      <name val="Calibri"/>
      <family val="2"/>
      <scheme val="minor"/>
    </font>
    <font>
      <sz val="11"/>
      <color theme="1"/>
      <name val="Calibri"/>
      <family val="2"/>
    </font>
  </fonts>
  <fills count="20">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4" tint="0.59996337778862885"/>
        <bgColor indexed="64"/>
      </patternFill>
    </fill>
    <fill>
      <patternFill patternType="solid">
        <fgColor theme="8" tint="0.59996337778862885"/>
        <bgColor indexed="64"/>
      </patternFill>
    </fill>
    <fill>
      <patternFill patternType="solid">
        <fgColor rgb="FF00B0F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4"/>
        <bgColor indexed="64"/>
      </patternFill>
    </fill>
    <fill>
      <patternFill patternType="solid">
        <fgColor theme="4" tint="0.39997558519241921"/>
        <bgColor theme="4"/>
      </patternFill>
    </fill>
    <fill>
      <patternFill patternType="solid">
        <fgColor theme="4" tint="0.39997558519241921"/>
        <bgColor indexed="64"/>
      </patternFill>
    </fill>
    <fill>
      <patternFill patternType="solid">
        <fgColor rgb="FF7030A0"/>
        <bgColor indexed="64"/>
      </patternFill>
    </fill>
    <fill>
      <patternFill patternType="solid">
        <fgColor theme="4" tint="-0.249977111117893"/>
        <bgColor indexed="64"/>
      </patternFill>
    </fill>
  </fills>
  <borders count="3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style="thin">
        <color theme="4" tint="0.39997558519241921"/>
      </left>
      <right/>
      <top style="thin">
        <color indexed="64"/>
      </top>
      <bottom style="thin">
        <color indexed="64"/>
      </bottom>
      <diagonal/>
    </border>
    <border>
      <left/>
      <right style="thin">
        <color theme="4" tint="0.39997558519241921"/>
      </right>
      <top style="thin">
        <color indexed="64"/>
      </top>
      <bottom style="thin">
        <color indexed="64"/>
      </bottom>
      <diagonal/>
    </border>
    <border>
      <left style="thin">
        <color theme="4" tint="0.39997558519241921"/>
      </left>
      <right/>
      <top style="thin">
        <color auto="1"/>
      </top>
      <bottom/>
      <diagonal/>
    </border>
    <border>
      <left style="thin">
        <color theme="4" tint="0.39997558519241921"/>
      </left>
      <right/>
      <top/>
      <bottom/>
      <diagonal/>
    </border>
    <border>
      <left/>
      <right style="thin">
        <color theme="4" tint="0.39997558519241921"/>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theme="4" tint="0.39997558519241921"/>
      </right>
      <top style="medium">
        <color indexed="64"/>
      </top>
      <bottom style="thin">
        <color auto="1"/>
      </bottom>
      <diagonal/>
    </border>
  </borders>
  <cellStyleXfs count="3">
    <xf numFmtId="0" fontId="0" fillId="0" borderId="0"/>
    <xf numFmtId="9" fontId="5" fillId="0" borderId="0" applyFont="0" applyFill="0" applyBorder="0" applyAlignment="0" applyProtection="0"/>
    <xf numFmtId="44" fontId="5" fillId="0" borderId="0" applyFont="0" applyFill="0" applyBorder="0" applyAlignment="0" applyProtection="0"/>
  </cellStyleXfs>
  <cellXfs count="187">
    <xf numFmtId="0" fontId="0" fillId="0" borderId="0" xfId="0"/>
    <xf numFmtId="0" fontId="0" fillId="0" borderId="0" xfId="0" applyBorder="1"/>
    <xf numFmtId="0" fontId="0" fillId="0" borderId="0" xfId="0" applyFill="1" applyBorder="1"/>
    <xf numFmtId="0" fontId="0" fillId="0" borderId="0" xfId="0"/>
    <xf numFmtId="0" fontId="2" fillId="0" borderId="0" xfId="0" applyFont="1"/>
    <xf numFmtId="0" fontId="3" fillId="0" borderId="0" xfId="0" applyFont="1"/>
    <xf numFmtId="0" fontId="4" fillId="0" borderId="0" xfId="0" applyFont="1"/>
    <xf numFmtId="0" fontId="0" fillId="0" borderId="2" xfId="0" applyFont="1" applyBorder="1"/>
    <xf numFmtId="164" fontId="0" fillId="0" borderId="2" xfId="0" applyNumberFormat="1" applyFont="1" applyBorder="1"/>
    <xf numFmtId="0" fontId="2" fillId="2" borderId="0" xfId="0" applyFont="1" applyFill="1"/>
    <xf numFmtId="164" fontId="2" fillId="2" borderId="0" xfId="0" applyNumberFormat="1" applyFont="1" applyFill="1"/>
    <xf numFmtId="164" fontId="0" fillId="0" borderId="0" xfId="0" applyNumberFormat="1" applyBorder="1"/>
    <xf numFmtId="0" fontId="1" fillId="0" borderId="0" xfId="0" applyFont="1" applyFill="1" applyBorder="1"/>
    <xf numFmtId="164" fontId="0" fillId="0" borderId="0" xfId="0" applyNumberFormat="1" applyFill="1" applyBorder="1"/>
    <xf numFmtId="164" fontId="1" fillId="0" borderId="0" xfId="0" applyNumberFormat="1" applyFont="1" applyFill="1" applyBorder="1"/>
    <xf numFmtId="164" fontId="0" fillId="0" borderId="0" xfId="0" applyNumberFormat="1"/>
    <xf numFmtId="0" fontId="1" fillId="0" borderId="0" xfId="0" applyFont="1" applyBorder="1" applyAlignment="1">
      <alignment horizontal="left" vertical="center"/>
    </xf>
    <xf numFmtId="0" fontId="1" fillId="0" borderId="0" xfId="0" applyFont="1" applyFill="1" applyBorder="1" applyAlignment="1">
      <alignment horizontal="left" vertical="center"/>
    </xf>
    <xf numFmtId="0" fontId="2" fillId="2" borderId="0" xfId="0" applyFont="1" applyFill="1" applyBorder="1"/>
    <xf numFmtId="164" fontId="2" fillId="2" borderId="0" xfId="0" applyNumberFormat="1" applyFont="1" applyFill="1" applyBorder="1"/>
    <xf numFmtId="0" fontId="8" fillId="0" borderId="0" xfId="0" applyFont="1" applyAlignment="1">
      <alignment vertical="center"/>
    </xf>
    <xf numFmtId="0" fontId="6" fillId="0" borderId="0" xfId="0" applyFont="1" applyAlignment="1">
      <alignment horizontal="left" vertical="center" indent="1"/>
    </xf>
    <xf numFmtId="0" fontId="9" fillId="0" borderId="0" xfId="0" applyFont="1" applyAlignment="1">
      <alignment horizontal="left" vertical="center" indent="2"/>
    </xf>
    <xf numFmtId="0" fontId="6" fillId="0" borderId="0" xfId="0" applyFont="1" applyAlignment="1">
      <alignment vertical="center"/>
    </xf>
    <xf numFmtId="0" fontId="10" fillId="0" borderId="0" xfId="0" applyFont="1" applyProtection="1">
      <protection locked="0"/>
    </xf>
    <xf numFmtId="0" fontId="10" fillId="0" borderId="0" xfId="0" applyFont="1" applyAlignment="1">
      <alignment horizontal="center"/>
    </xf>
    <xf numFmtId="0" fontId="10" fillId="0" borderId="0" xfId="0" applyFont="1" applyAlignment="1"/>
    <xf numFmtId="0" fontId="10" fillId="0" borderId="0" xfId="0" applyFont="1"/>
    <xf numFmtId="165" fontId="10" fillId="0" borderId="0" xfId="1" applyNumberFormat="1" applyFont="1" applyAlignment="1">
      <alignment horizontal="center"/>
    </xf>
    <xf numFmtId="165" fontId="11" fillId="0" borderId="0" xfId="1" applyNumberFormat="1" applyFont="1" applyAlignment="1">
      <alignment horizontal="center"/>
    </xf>
    <xf numFmtId="0" fontId="10" fillId="0" borderId="0" xfId="0" quotePrefix="1" applyFont="1" applyAlignment="1" applyProtection="1">
      <alignment horizontal="left"/>
      <protection locked="0"/>
    </xf>
    <xf numFmtId="37" fontId="10" fillId="0" borderId="0" xfId="0" applyNumberFormat="1" applyFont="1" applyAlignment="1" applyProtection="1">
      <alignment horizontal="center"/>
      <protection locked="0"/>
    </xf>
    <xf numFmtId="165" fontId="12" fillId="0" borderId="0" xfId="1" applyNumberFormat="1" applyFont="1" applyAlignment="1">
      <alignment horizontal="center"/>
    </xf>
    <xf numFmtId="37" fontId="10" fillId="0" borderId="0" xfId="0" applyNumberFormat="1" applyFont="1" applyProtection="1">
      <protection locked="0"/>
    </xf>
    <xf numFmtId="165" fontId="11" fillId="0" borderId="0" xfId="1" applyNumberFormat="1" applyFont="1" applyAlignment="1" applyProtection="1">
      <alignment horizontal="center"/>
      <protection locked="0"/>
    </xf>
    <xf numFmtId="37" fontId="10" fillId="0" borderId="1" xfId="0" applyNumberFormat="1" applyFont="1" applyBorder="1" applyProtection="1">
      <protection locked="0"/>
    </xf>
    <xf numFmtId="0" fontId="10" fillId="0" borderId="1" xfId="0" applyFont="1" applyBorder="1" applyAlignment="1" applyProtection="1">
      <alignment horizontal="center"/>
      <protection locked="0"/>
    </xf>
    <xf numFmtId="10" fontId="10" fillId="0" borderId="1" xfId="0" applyNumberFormat="1" applyFont="1" applyBorder="1" applyAlignment="1" applyProtection="1">
      <alignment horizontal="center"/>
      <protection locked="0"/>
    </xf>
    <xf numFmtId="0" fontId="10" fillId="0" borderId="1" xfId="0" applyFont="1" applyBorder="1" applyAlignment="1"/>
    <xf numFmtId="10" fontId="10" fillId="0" borderId="1" xfId="0" quotePrefix="1" applyNumberFormat="1" applyFont="1" applyBorder="1" applyAlignment="1" applyProtection="1">
      <alignment horizontal="center"/>
      <protection locked="0"/>
    </xf>
    <xf numFmtId="0" fontId="10" fillId="0" borderId="1" xfId="0" applyFont="1" applyBorder="1"/>
    <xf numFmtId="165" fontId="10" fillId="0" borderId="1" xfId="1" applyNumberFormat="1" applyFont="1" applyBorder="1" applyAlignment="1" applyProtection="1">
      <alignment horizontal="center"/>
      <protection locked="0"/>
    </xf>
    <xf numFmtId="165" fontId="11" fillId="0" borderId="1" xfId="1" applyNumberFormat="1" applyFont="1" applyBorder="1" applyAlignment="1" applyProtection="1">
      <alignment horizontal="center"/>
      <protection locked="0"/>
    </xf>
    <xf numFmtId="0" fontId="10" fillId="0" borderId="1" xfId="0" applyFont="1" applyBorder="1" applyProtection="1">
      <protection locked="0"/>
    </xf>
    <xf numFmtId="0" fontId="10" fillId="0" borderId="0" xfId="0" applyFont="1" applyAlignment="1" applyProtection="1">
      <alignment horizontal="center"/>
      <protection locked="0"/>
    </xf>
    <xf numFmtId="0" fontId="10" fillId="0" borderId="0" xfId="0" applyFont="1" applyAlignment="1" applyProtection="1">
      <protection locked="0"/>
    </xf>
    <xf numFmtId="9" fontId="10" fillId="0" borderId="0" xfId="0" applyNumberFormat="1" applyFont="1" applyAlignment="1" applyProtection="1">
      <alignment horizontal="center"/>
      <protection locked="0"/>
    </xf>
    <xf numFmtId="165" fontId="10" fillId="0" borderId="0" xfId="1" applyNumberFormat="1" applyFont="1" applyAlignment="1" applyProtection="1">
      <alignment horizontal="center"/>
      <protection locked="0"/>
    </xf>
    <xf numFmtId="10" fontId="10" fillId="0" borderId="0" xfId="0" applyNumberFormat="1" applyFont="1" applyAlignment="1" applyProtection="1">
      <protection locked="0"/>
    </xf>
    <xf numFmtId="165" fontId="11" fillId="0" borderId="0" xfId="1" applyNumberFormat="1" applyFont="1" applyAlignment="1" applyProtection="1">
      <alignment horizontal="center"/>
    </xf>
    <xf numFmtId="9" fontId="10" fillId="0" borderId="0" xfId="0" applyNumberFormat="1" applyFont="1" applyAlignment="1" applyProtection="1">
      <alignment horizontal="center"/>
    </xf>
    <xf numFmtId="0" fontId="0" fillId="0" borderId="0" xfId="0" applyAlignment="1"/>
    <xf numFmtId="0" fontId="10" fillId="0" borderId="0" xfId="0" applyFont="1" applyAlignment="1" applyProtection="1">
      <alignment horizontal="left"/>
      <protection locked="0"/>
    </xf>
    <xf numFmtId="0" fontId="0" fillId="3" borderId="0" xfId="0" applyFill="1"/>
    <xf numFmtId="0" fontId="0" fillId="3" borderId="1" xfId="0" applyFill="1" applyBorder="1"/>
    <xf numFmtId="166" fontId="0" fillId="3" borderId="0" xfId="0" applyNumberFormat="1" applyFill="1"/>
    <xf numFmtId="0" fontId="11" fillId="0" borderId="1" xfId="0" applyFont="1" applyBorder="1" applyProtection="1">
      <protection locked="0"/>
    </xf>
    <xf numFmtId="0" fontId="2" fillId="0" borderId="0" xfId="0" applyFont="1" applyBorder="1"/>
    <xf numFmtId="14" fontId="0" fillId="0" borderId="2" xfId="0" applyNumberFormat="1" applyFont="1" applyBorder="1"/>
    <xf numFmtId="0" fontId="0" fillId="5" borderId="2" xfId="0" applyFont="1" applyFill="1" applyBorder="1" applyProtection="1">
      <protection locked="0"/>
    </xf>
    <xf numFmtId="0" fontId="0" fillId="4" borderId="2" xfId="0" applyFont="1" applyFill="1" applyBorder="1" applyProtection="1">
      <protection locked="0"/>
    </xf>
    <xf numFmtId="166" fontId="0" fillId="4" borderId="2" xfId="1" applyNumberFormat="1" applyFont="1" applyFill="1" applyBorder="1" applyProtection="1">
      <protection locked="0"/>
    </xf>
    <xf numFmtId="0" fontId="7" fillId="0" borderId="0" xfId="0" applyFont="1" applyFill="1" applyBorder="1" applyAlignment="1">
      <alignment horizontal="left" vertical="center" indent="2"/>
    </xf>
    <xf numFmtId="0" fontId="7" fillId="0" borderId="0" xfId="0" applyFont="1" applyFill="1" applyBorder="1" applyAlignment="1" applyProtection="1">
      <alignment horizontal="left" vertical="center" indent="2"/>
      <protection locked="0"/>
    </xf>
    <xf numFmtId="0" fontId="0" fillId="0" borderId="0" xfId="0" applyFill="1" applyBorder="1" applyProtection="1">
      <protection locked="0"/>
    </xf>
    <xf numFmtId="167" fontId="0" fillId="0" borderId="2" xfId="0" applyNumberFormat="1" applyFont="1" applyBorder="1"/>
    <xf numFmtId="166" fontId="0" fillId="0" borderId="0" xfId="0" applyNumberFormat="1"/>
    <xf numFmtId="0" fontId="14" fillId="6" borderId="5" xfId="0" applyFont="1" applyFill="1" applyBorder="1" applyAlignment="1">
      <alignment horizontal="center"/>
    </xf>
    <xf numFmtId="0" fontId="14" fillId="6" borderId="6" xfId="0" applyFont="1" applyFill="1" applyBorder="1" applyAlignment="1">
      <alignment horizontal="center"/>
    </xf>
    <xf numFmtId="0" fontId="14" fillId="6" borderId="7" xfId="0" applyFont="1" applyFill="1" applyBorder="1" applyAlignment="1">
      <alignment horizontal="center"/>
    </xf>
    <xf numFmtId="0" fontId="15" fillId="7" borderId="5" xfId="0" applyFont="1" applyFill="1" applyBorder="1"/>
    <xf numFmtId="0" fontId="0" fillId="7" borderId="6" xfId="0" applyFill="1" applyBorder="1"/>
    <xf numFmtId="0" fontId="16" fillId="7" borderId="6" xfId="0" applyFont="1" applyFill="1" applyBorder="1"/>
    <xf numFmtId="14" fontId="0" fillId="7" borderId="7" xfId="0" applyNumberFormat="1" applyFill="1" applyBorder="1"/>
    <xf numFmtId="0" fontId="15" fillId="7" borderId="8" xfId="0" applyFont="1" applyFill="1" applyBorder="1"/>
    <xf numFmtId="0" fontId="0" fillId="7" borderId="0" xfId="0" applyFill="1" applyBorder="1"/>
    <xf numFmtId="0" fontId="17" fillId="7" borderId="9" xfId="0" applyFont="1" applyFill="1" applyBorder="1" applyAlignment="1">
      <alignment wrapText="1"/>
    </xf>
    <xf numFmtId="0" fontId="0" fillId="7" borderId="9" xfId="0" applyFill="1" applyBorder="1"/>
    <xf numFmtId="0" fontId="15" fillId="7" borderId="10" xfId="0" applyFont="1" applyFill="1" applyBorder="1"/>
    <xf numFmtId="0" fontId="0" fillId="7" borderId="11" xfId="0" applyFill="1" applyBorder="1"/>
    <xf numFmtId="0" fontId="0" fillId="7" borderId="12" xfId="0" applyFill="1" applyBorder="1"/>
    <xf numFmtId="0" fontId="15" fillId="0" borderId="5" xfId="0" applyFont="1" applyBorder="1"/>
    <xf numFmtId="0" fontId="0" fillId="0" borderId="6" xfId="0" applyBorder="1"/>
    <xf numFmtId="0" fontId="15" fillId="0" borderId="6" xfId="0" applyFont="1" applyBorder="1"/>
    <xf numFmtId="0" fontId="0" fillId="0" borderId="7" xfId="0" applyBorder="1"/>
    <xf numFmtId="0" fontId="0" fillId="0" borderId="8" xfId="0" applyBorder="1"/>
    <xf numFmtId="0" fontId="0" fillId="0" borderId="9" xfId="0" applyBorder="1"/>
    <xf numFmtId="0" fontId="15" fillId="0" borderId="10" xfId="0" applyFont="1" applyBorder="1"/>
    <xf numFmtId="0" fontId="0" fillId="0" borderId="11" xfId="0" applyBorder="1"/>
    <xf numFmtId="0" fontId="15" fillId="0" borderId="11" xfId="0" applyFont="1" applyBorder="1"/>
    <xf numFmtId="0" fontId="0" fillId="0" borderId="12" xfId="0" applyBorder="1"/>
    <xf numFmtId="0" fontId="15" fillId="8" borderId="5" xfId="0" applyFont="1" applyFill="1" applyBorder="1"/>
    <xf numFmtId="0" fontId="0" fillId="8" borderId="6" xfId="0" applyFill="1" applyBorder="1"/>
    <xf numFmtId="0" fontId="15" fillId="8" borderId="3" xfId="0" applyFont="1" applyFill="1" applyBorder="1" applyAlignment="1">
      <alignment horizontal="center"/>
    </xf>
    <xf numFmtId="0" fontId="17" fillId="8" borderId="8" xfId="0" applyFont="1" applyFill="1" applyBorder="1"/>
    <xf numFmtId="0" fontId="0" fillId="8" borderId="0" xfId="0" applyFill="1" applyBorder="1"/>
    <xf numFmtId="0" fontId="16" fillId="8" borderId="13" xfId="0" applyFont="1" applyFill="1" applyBorder="1" applyAlignment="1">
      <alignment horizontal="center"/>
    </xf>
    <xf numFmtId="0" fontId="0" fillId="8" borderId="14" xfId="0" applyFill="1" applyBorder="1"/>
    <xf numFmtId="0" fontId="0" fillId="8" borderId="8" xfId="0" applyFill="1" applyBorder="1"/>
    <xf numFmtId="0" fontId="0" fillId="8" borderId="10" xfId="0" applyFill="1" applyBorder="1"/>
    <xf numFmtId="0" fontId="0" fillId="8" borderId="11" xfId="0" applyFill="1" applyBorder="1"/>
    <xf numFmtId="0" fontId="0" fillId="8" borderId="12" xfId="0" applyFill="1" applyBorder="1"/>
    <xf numFmtId="0" fontId="18" fillId="0" borderId="0" xfId="0" applyFont="1" applyBorder="1"/>
    <xf numFmtId="0" fontId="18" fillId="0" borderId="8" xfId="0" applyFont="1" applyBorder="1"/>
    <xf numFmtId="0" fontId="15" fillId="0" borderId="0" xfId="0" applyFont="1" applyBorder="1"/>
    <xf numFmtId="0" fontId="0" fillId="0" borderId="0" xfId="0" applyFont="1" applyBorder="1"/>
    <xf numFmtId="0" fontId="15" fillId="0" borderId="8" xfId="0" applyFont="1" applyBorder="1"/>
    <xf numFmtId="0" fontId="1" fillId="0" borderId="0" xfId="0" applyFont="1" applyBorder="1"/>
    <xf numFmtId="0" fontId="1" fillId="0" borderId="8" xfId="0" applyFont="1" applyBorder="1"/>
    <xf numFmtId="0" fontId="0" fillId="3" borderId="8" xfId="0" applyFill="1" applyBorder="1"/>
    <xf numFmtId="0" fontId="0" fillId="3" borderId="0" xfId="0" applyFill="1" applyBorder="1"/>
    <xf numFmtId="0" fontId="0" fillId="3" borderId="9" xfId="0" applyFill="1" applyBorder="1"/>
    <xf numFmtId="0" fontId="16" fillId="3" borderId="8" xfId="0" applyFont="1" applyFill="1" applyBorder="1"/>
    <xf numFmtId="6" fontId="0" fillId="3" borderId="0" xfId="0" applyNumberFormat="1" applyFill="1" applyBorder="1"/>
    <xf numFmtId="164" fontId="0" fillId="9" borderId="0" xfId="0" applyNumberFormat="1" applyFill="1" applyBorder="1"/>
    <xf numFmtId="164" fontId="0" fillId="9" borderId="11" xfId="0" applyNumberFormat="1" applyFill="1" applyBorder="1"/>
    <xf numFmtId="164" fontId="0" fillId="10" borderId="11" xfId="0" applyNumberFormat="1" applyFill="1" applyBorder="1"/>
    <xf numFmtId="164" fontId="0" fillId="10" borderId="0" xfId="0" applyNumberFormat="1" applyFill="1" applyBorder="1"/>
    <xf numFmtId="164" fontId="0" fillId="11" borderId="11" xfId="0" applyNumberFormat="1" applyFill="1" applyBorder="1"/>
    <xf numFmtId="164" fontId="0" fillId="11" borderId="8" xfId="0" applyNumberFormat="1" applyFill="1" applyBorder="1"/>
    <xf numFmtId="0" fontId="19" fillId="0" borderId="0" xfId="0" applyFont="1"/>
    <xf numFmtId="6" fontId="0" fillId="12" borderId="0" xfId="0" applyNumberFormat="1" applyFill="1"/>
    <xf numFmtId="8" fontId="20" fillId="0" borderId="12" xfId="0" applyNumberFormat="1" applyFont="1" applyBorder="1"/>
    <xf numFmtId="164" fontId="2" fillId="11" borderId="2" xfId="0" applyNumberFormat="1" applyFont="1" applyFill="1" applyBorder="1"/>
    <xf numFmtId="4" fontId="2" fillId="2" borderId="0" xfId="0" applyNumberFormat="1" applyFont="1" applyFill="1" applyBorder="1"/>
    <xf numFmtId="0" fontId="0" fillId="0" borderId="0" xfId="0" applyAlignment="1">
      <alignment wrapText="1"/>
    </xf>
    <xf numFmtId="0" fontId="6" fillId="0" borderId="0" xfId="0" applyFont="1" applyAlignment="1">
      <alignment horizontal="right" vertical="center" indent="1"/>
    </xf>
    <xf numFmtId="0" fontId="0" fillId="14" borderId="16" xfId="0" applyFont="1" applyFill="1" applyBorder="1"/>
    <xf numFmtId="0" fontId="0" fillId="14" borderId="4" xfId="0" applyFont="1" applyFill="1" applyBorder="1"/>
    <xf numFmtId="0" fontId="0" fillId="0" borderId="16" xfId="0" applyFont="1" applyBorder="1"/>
    <xf numFmtId="0" fontId="0" fillId="0" borderId="4" xfId="0" applyFont="1" applyBorder="1"/>
    <xf numFmtId="0" fontId="0" fillId="14" borderId="18" xfId="0" applyFont="1" applyFill="1" applyBorder="1"/>
    <xf numFmtId="0" fontId="0" fillId="14" borderId="15" xfId="0" applyFont="1" applyFill="1" applyBorder="1"/>
    <xf numFmtId="0" fontId="0" fillId="0" borderId="18" xfId="0" applyFont="1" applyBorder="1"/>
    <xf numFmtId="0" fontId="0" fillId="0" borderId="15" xfId="0" applyFont="1" applyBorder="1"/>
    <xf numFmtId="0" fontId="0" fillId="14" borderId="19" xfId="0" applyFont="1" applyFill="1" applyBorder="1"/>
    <xf numFmtId="0" fontId="0" fillId="14" borderId="0" xfId="0" applyFont="1" applyFill="1" applyBorder="1"/>
    <xf numFmtId="0" fontId="21" fillId="16" borderId="24" xfId="0" applyFont="1" applyFill="1" applyBorder="1" applyAlignment="1">
      <alignment horizontal="center"/>
    </xf>
    <xf numFmtId="0" fontId="21" fillId="16" borderId="25" xfId="0" applyFont="1" applyFill="1" applyBorder="1" applyAlignment="1">
      <alignment horizontal="center"/>
    </xf>
    <xf numFmtId="0" fontId="21" fillId="17" borderId="25" xfId="0" applyFont="1" applyFill="1" applyBorder="1" applyAlignment="1">
      <alignment horizontal="center"/>
    </xf>
    <xf numFmtId="0" fontId="21" fillId="17" borderId="26" xfId="0" applyFont="1" applyFill="1" applyBorder="1" applyAlignment="1">
      <alignment horizontal="center"/>
    </xf>
    <xf numFmtId="164" fontId="0" fillId="0" borderId="8" xfId="0" applyNumberFormat="1" applyFill="1" applyBorder="1"/>
    <xf numFmtId="164" fontId="0" fillId="18" borderId="11" xfId="2" applyNumberFormat="1" applyFont="1" applyFill="1" applyBorder="1"/>
    <xf numFmtId="164" fontId="0" fillId="6" borderId="11" xfId="2" applyNumberFormat="1" applyFont="1" applyFill="1" applyBorder="1"/>
    <xf numFmtId="164" fontId="0" fillId="0" borderId="11" xfId="0" applyNumberFormat="1" applyFill="1" applyBorder="1"/>
    <xf numFmtId="164" fontId="0" fillId="18" borderId="0" xfId="0" applyNumberFormat="1" applyFill="1" applyBorder="1"/>
    <xf numFmtId="164" fontId="0" fillId="6" borderId="0" xfId="0" applyNumberFormat="1" applyFill="1" applyBorder="1"/>
    <xf numFmtId="164" fontId="0" fillId="19" borderId="0" xfId="0" applyNumberFormat="1" applyFill="1" applyBorder="1"/>
    <xf numFmtId="8" fontId="0" fillId="12" borderId="10" xfId="0" applyNumberFormat="1" applyFill="1" applyBorder="1"/>
    <xf numFmtId="0" fontId="0" fillId="0" borderId="0" xfId="0" applyAlignment="1">
      <alignment horizontal="left"/>
    </xf>
    <xf numFmtId="0" fontId="8" fillId="0" borderId="0" xfId="0" applyFont="1" applyAlignment="1">
      <alignment horizontal="left" vertical="center"/>
    </xf>
    <xf numFmtId="0" fontId="0" fillId="0" borderId="0" xfId="0" applyAlignment="1">
      <alignment horizontal="left" wrapText="1"/>
    </xf>
    <xf numFmtId="0" fontId="0" fillId="0" borderId="4" xfId="0" applyFont="1" applyBorder="1" applyAlignment="1">
      <alignment horizontal="center"/>
    </xf>
    <xf numFmtId="0" fontId="0" fillId="0" borderId="17" xfId="0" applyFont="1" applyBorder="1" applyAlignment="1">
      <alignment horizontal="center"/>
    </xf>
    <xf numFmtId="0" fontId="0" fillId="14" borderId="4" xfId="0" applyFont="1" applyFill="1" applyBorder="1" applyAlignment="1">
      <alignment horizontal="center"/>
    </xf>
    <xf numFmtId="0" fontId="0" fillId="14" borderId="17" xfId="0" applyFont="1" applyFill="1" applyBorder="1" applyAlignment="1">
      <alignment horizontal="center"/>
    </xf>
    <xf numFmtId="0" fontId="0" fillId="0" borderId="15" xfId="0" applyBorder="1" applyAlignment="1">
      <alignment horizontal="center"/>
    </xf>
    <xf numFmtId="0" fontId="21" fillId="15" borderId="3" xfId="0" applyFont="1" applyFill="1" applyBorder="1" applyAlignment="1">
      <alignment horizontal="center" wrapText="1"/>
    </xf>
    <xf numFmtId="0" fontId="21" fillId="15" borderId="14" xfId="0" applyFont="1" applyFill="1" applyBorder="1" applyAlignment="1">
      <alignment horizontal="center" wrapText="1"/>
    </xf>
    <xf numFmtId="0" fontId="9" fillId="0" borderId="0" xfId="0" applyFont="1" applyAlignment="1">
      <alignment horizontal="left" vertical="center"/>
    </xf>
    <xf numFmtId="0" fontId="0" fillId="14" borderId="1" xfId="0" applyFont="1" applyFill="1" applyBorder="1" applyAlignment="1">
      <alignment horizontal="center"/>
    </xf>
    <xf numFmtId="0" fontId="0" fillId="14" borderId="20" xfId="0" applyFont="1" applyFill="1" applyBorder="1" applyAlignment="1">
      <alignment horizontal="center"/>
    </xf>
    <xf numFmtId="0" fontId="21" fillId="13" borderId="21" xfId="0" applyFont="1" applyFill="1" applyBorder="1" applyAlignment="1">
      <alignment horizontal="center"/>
    </xf>
    <xf numFmtId="0" fontId="21" fillId="13" borderId="22" xfId="0" applyFont="1" applyFill="1" applyBorder="1" applyAlignment="1">
      <alignment horizontal="center"/>
    </xf>
    <xf numFmtId="0" fontId="21" fillId="13" borderId="23" xfId="0" applyFont="1" applyFill="1" applyBorder="1" applyAlignment="1">
      <alignment horizontal="center"/>
    </xf>
    <xf numFmtId="0" fontId="21" fillId="15" borderId="3" xfId="0" applyFont="1" applyFill="1" applyBorder="1" applyAlignment="1">
      <alignment horizontal="center" vertical="center"/>
    </xf>
    <xf numFmtId="0" fontId="21" fillId="15" borderId="14" xfId="0" applyFont="1" applyFill="1" applyBorder="1" applyAlignment="1">
      <alignment horizontal="center" vertical="center"/>
    </xf>
    <xf numFmtId="0" fontId="21" fillId="15" borderId="5" xfId="0" applyFont="1" applyFill="1" applyBorder="1" applyAlignment="1">
      <alignment horizontal="center" vertical="center"/>
    </xf>
    <xf numFmtId="0" fontId="21" fillId="15" borderId="6" xfId="0" applyFont="1" applyFill="1" applyBorder="1" applyAlignment="1">
      <alignment horizontal="center" vertical="center"/>
    </xf>
    <xf numFmtId="0" fontId="21" fillId="15" borderId="7" xfId="0" applyFont="1" applyFill="1" applyBorder="1" applyAlignment="1">
      <alignment horizontal="center" vertical="center"/>
    </xf>
    <xf numFmtId="0" fontId="21" fillId="15" borderId="10" xfId="0" applyFont="1" applyFill="1" applyBorder="1" applyAlignment="1">
      <alignment horizontal="center" vertical="center"/>
    </xf>
    <xf numFmtId="0" fontId="21" fillId="15" borderId="11" xfId="0" applyFont="1" applyFill="1" applyBorder="1" applyAlignment="1">
      <alignment horizontal="center" vertical="center"/>
    </xf>
    <xf numFmtId="0" fontId="21" fillId="15" borderId="12" xfId="0" applyFont="1" applyFill="1" applyBorder="1" applyAlignment="1">
      <alignment horizontal="center" vertical="center"/>
    </xf>
    <xf numFmtId="0" fontId="0" fillId="14" borderId="28" xfId="0" applyFont="1" applyFill="1" applyBorder="1" applyAlignment="1">
      <alignment horizontal="center"/>
    </xf>
    <xf numFmtId="0" fontId="0" fillId="14" borderId="30" xfId="0" applyFont="1" applyFill="1" applyBorder="1" applyAlignment="1">
      <alignment horizontal="center"/>
    </xf>
    <xf numFmtId="0" fontId="21" fillId="13" borderId="27" xfId="0" applyFont="1" applyFill="1" applyBorder="1" applyAlignment="1">
      <alignment horizontal="center"/>
    </xf>
    <xf numFmtId="0" fontId="21" fillId="13" borderId="28" xfId="0" applyFont="1" applyFill="1" applyBorder="1" applyAlignment="1">
      <alignment horizontal="center"/>
    </xf>
    <xf numFmtId="0" fontId="21" fillId="13" borderId="29" xfId="0" applyFont="1" applyFill="1" applyBorder="1" applyAlignment="1">
      <alignment horizontal="center"/>
    </xf>
    <xf numFmtId="0" fontId="3" fillId="0" borderId="0" xfId="0" applyFont="1" applyAlignment="1">
      <alignment horizontal="center"/>
    </xf>
    <xf numFmtId="0" fontId="10" fillId="0" borderId="0" xfId="0" applyFont="1" applyAlignment="1" applyProtection="1">
      <alignment horizontal="left" wrapText="1"/>
      <protection locked="0"/>
    </xf>
    <xf numFmtId="0" fontId="0" fillId="0" borderId="0" xfId="0" applyAlignment="1">
      <alignment wrapText="1"/>
    </xf>
    <xf numFmtId="0" fontId="0" fillId="3" borderId="0" xfId="0" applyFill="1" applyAlignment="1">
      <alignment horizontal="center"/>
    </xf>
    <xf numFmtId="37" fontId="10" fillId="0" borderId="0" xfId="0" applyNumberFormat="1" applyFont="1" applyAlignment="1" applyProtection="1">
      <alignment horizontal="center"/>
      <protection locked="0"/>
    </xf>
    <xf numFmtId="0" fontId="0" fillId="0" borderId="0" xfId="0" applyAlignment="1">
      <alignment horizontal="center"/>
    </xf>
    <xf numFmtId="37" fontId="10" fillId="0" borderId="0" xfId="0" quotePrefix="1" applyNumberFormat="1" applyFont="1" applyAlignment="1" applyProtection="1">
      <alignment horizontal="center"/>
      <protection locked="0"/>
    </xf>
    <xf numFmtId="0" fontId="0" fillId="0" borderId="0" xfId="0" applyAlignment="1"/>
    <xf numFmtId="37" fontId="10" fillId="0" borderId="0" xfId="0" quotePrefix="1" applyNumberFormat="1" applyFont="1" applyAlignment="1" applyProtection="1">
      <alignment horizontal="left"/>
      <protection locked="0"/>
    </xf>
  </cellXfs>
  <cellStyles count="3">
    <cellStyle name="Currency" xfId="2" builtinId="4"/>
    <cellStyle name="Normal" xfId="0" builtinId="0"/>
    <cellStyle name="Percent" xfId="1" builtinId="5"/>
  </cellStyles>
  <dxfs count="0"/>
  <tableStyles count="0" defaultTableStyle="TableStyleMedium2" defaultPivotStyle="PivotStyleLight16"/>
  <colors>
    <mruColors>
      <color rgb="FFEAEAE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742950</xdr:colOff>
          <xdr:row>5</xdr:row>
          <xdr:rowOff>190500</xdr:rowOff>
        </xdr:from>
        <xdr:to>
          <xdr:col>3</xdr:col>
          <xdr:colOff>114300</xdr:colOff>
          <xdr:row>7</xdr:row>
          <xdr:rowOff>9525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5</xdr:row>
          <xdr:rowOff>190500</xdr:rowOff>
        </xdr:from>
        <xdr:to>
          <xdr:col>5</xdr:col>
          <xdr:colOff>95250</xdr:colOff>
          <xdr:row>7</xdr:row>
          <xdr:rowOff>19050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6</xdr:row>
          <xdr:rowOff>0</xdr:rowOff>
        </xdr:from>
        <xdr:to>
          <xdr:col>7</xdr:col>
          <xdr:colOff>38100</xdr:colOff>
          <xdr:row>7</xdr:row>
          <xdr:rowOff>28575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7</xdr:row>
          <xdr:rowOff>180975</xdr:rowOff>
        </xdr:from>
        <xdr:to>
          <xdr:col>2</xdr:col>
          <xdr:colOff>114300</xdr:colOff>
          <xdr:row>9</xdr:row>
          <xdr:rowOff>9525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7</xdr:row>
          <xdr:rowOff>180975</xdr:rowOff>
        </xdr:from>
        <xdr:to>
          <xdr:col>4</xdr:col>
          <xdr:colOff>133350</xdr:colOff>
          <xdr:row>9</xdr:row>
          <xdr:rowOff>9525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7</xdr:row>
          <xdr:rowOff>161925</xdr:rowOff>
        </xdr:from>
        <xdr:to>
          <xdr:col>7</xdr:col>
          <xdr:colOff>504825</xdr:colOff>
          <xdr:row>8</xdr:row>
          <xdr:rowOff>190500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676275</xdr:colOff>
          <xdr:row>5</xdr:row>
          <xdr:rowOff>180975</xdr:rowOff>
        </xdr:from>
        <xdr:to>
          <xdr:col>9</xdr:col>
          <xdr:colOff>38100</xdr:colOff>
          <xdr:row>7</xdr:row>
          <xdr:rowOff>9525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35"/>
  <sheetViews>
    <sheetView tabSelected="1" workbookViewId="0">
      <selection activeCell="M25" sqref="M25"/>
    </sheetView>
  </sheetViews>
  <sheetFormatPr defaultRowHeight="15" x14ac:dyDescent="0.25"/>
  <cols>
    <col min="2" max="10" width="9.7109375" customWidth="1"/>
    <col min="12" max="20" width="9.7109375" customWidth="1"/>
  </cols>
  <sheetData>
    <row r="2" spans="2:20" x14ac:dyDescent="0.25">
      <c r="B2" t="s">
        <v>20</v>
      </c>
    </row>
    <row r="3" spans="2:20" s="3" customFormat="1" x14ac:dyDescent="0.25">
      <c r="B3" s="3" t="s">
        <v>21</v>
      </c>
    </row>
    <row r="4" spans="2:20" s="3" customFormat="1" x14ac:dyDescent="0.25">
      <c r="B4" s="3" t="s">
        <v>22</v>
      </c>
    </row>
    <row r="6" spans="2:20" ht="15.75" x14ac:dyDescent="0.25">
      <c r="B6" s="150" t="s">
        <v>193</v>
      </c>
      <c r="C6" s="150"/>
      <c r="D6" s="150"/>
      <c r="E6" s="150"/>
      <c r="F6" s="150"/>
      <c r="G6" s="150"/>
      <c r="H6" s="150"/>
      <c r="I6" s="150"/>
      <c r="J6" s="150"/>
      <c r="L6" s="150" t="s">
        <v>194</v>
      </c>
      <c r="M6" s="150"/>
      <c r="N6" s="150"/>
      <c r="O6" s="150"/>
      <c r="P6" s="150"/>
      <c r="Q6" s="150"/>
      <c r="R6" s="150"/>
      <c r="S6" s="150"/>
      <c r="T6" s="150"/>
    </row>
    <row r="7" spans="2:20" ht="15.75" x14ac:dyDescent="0.25">
      <c r="B7" s="126">
        <v>1</v>
      </c>
      <c r="C7" s="151" t="s">
        <v>168</v>
      </c>
      <c r="D7" s="151"/>
      <c r="E7" s="151"/>
      <c r="F7" s="151"/>
      <c r="G7" s="151"/>
      <c r="H7" s="151"/>
      <c r="I7" s="151"/>
      <c r="J7" s="151"/>
      <c r="L7" s="126">
        <v>1</v>
      </c>
      <c r="M7" s="151" t="s">
        <v>178</v>
      </c>
      <c r="N7" s="151"/>
      <c r="O7" s="151"/>
      <c r="P7" s="151"/>
      <c r="Q7" s="151"/>
      <c r="R7" s="151"/>
      <c r="S7" s="151"/>
      <c r="T7" s="151"/>
    </row>
    <row r="8" spans="2:20" ht="15.75" x14ac:dyDescent="0.25">
      <c r="B8" s="126">
        <v>2</v>
      </c>
      <c r="C8" s="149" t="s">
        <v>172</v>
      </c>
      <c r="D8" s="149"/>
      <c r="E8" s="149"/>
      <c r="F8" s="149"/>
      <c r="G8" s="149"/>
      <c r="H8" s="149"/>
      <c r="I8" s="149"/>
      <c r="J8" s="149"/>
      <c r="L8" s="126">
        <v>2</v>
      </c>
      <c r="M8" s="149" t="s">
        <v>179</v>
      </c>
      <c r="N8" s="149"/>
      <c r="O8" s="149"/>
      <c r="P8" s="149"/>
      <c r="Q8" s="149"/>
      <c r="R8" s="149"/>
      <c r="S8" s="149"/>
      <c r="T8" s="149"/>
    </row>
    <row r="9" spans="2:20" ht="15.75" x14ac:dyDescent="0.25">
      <c r="B9" s="126">
        <v>3</v>
      </c>
      <c r="C9" s="149" t="s">
        <v>177</v>
      </c>
      <c r="D9" s="149"/>
      <c r="E9" s="149"/>
      <c r="F9" s="149"/>
      <c r="G9" s="149"/>
      <c r="H9" s="149"/>
      <c r="I9" s="149"/>
      <c r="J9" s="149"/>
      <c r="L9" s="126">
        <v>3</v>
      </c>
      <c r="M9" s="149" t="s">
        <v>180</v>
      </c>
      <c r="N9" s="149"/>
      <c r="O9" s="149"/>
      <c r="P9" s="149"/>
      <c r="Q9" s="149"/>
      <c r="R9" s="149"/>
      <c r="S9" s="149"/>
      <c r="T9" s="149"/>
    </row>
    <row r="10" spans="2:20" ht="15.75" x14ac:dyDescent="0.25">
      <c r="B10" s="126">
        <v>4</v>
      </c>
      <c r="C10" s="149" t="s">
        <v>175</v>
      </c>
      <c r="D10" s="149"/>
      <c r="E10" s="149"/>
      <c r="F10" s="149"/>
      <c r="G10" s="149"/>
      <c r="H10" s="149"/>
      <c r="I10" s="149"/>
      <c r="J10" s="149"/>
      <c r="L10" s="126">
        <v>4</v>
      </c>
      <c r="M10" s="149" t="s">
        <v>181</v>
      </c>
      <c r="N10" s="149"/>
      <c r="O10" s="149"/>
      <c r="P10" s="149"/>
      <c r="Q10" s="149"/>
      <c r="R10" s="149"/>
      <c r="S10" s="149"/>
      <c r="T10" s="149"/>
    </row>
    <row r="11" spans="2:20" ht="15.75" x14ac:dyDescent="0.25">
      <c r="B11" s="126">
        <v>5</v>
      </c>
      <c r="C11" s="149" t="s">
        <v>169</v>
      </c>
      <c r="D11" s="149"/>
      <c r="E11" s="149"/>
      <c r="F11" s="149"/>
      <c r="G11" s="149"/>
      <c r="H11" s="149"/>
      <c r="I11" s="149"/>
      <c r="J11" s="149"/>
      <c r="L11" s="126">
        <v>5</v>
      </c>
      <c r="M11" s="149" t="s">
        <v>182</v>
      </c>
      <c r="N11" s="149"/>
      <c r="O11" s="149"/>
      <c r="P11" s="149"/>
      <c r="Q11" s="149"/>
      <c r="R11" s="149"/>
      <c r="S11" s="149"/>
      <c r="T11" s="149"/>
    </row>
    <row r="12" spans="2:20" ht="15.75" x14ac:dyDescent="0.25">
      <c r="B12" s="126">
        <v>6</v>
      </c>
      <c r="C12" s="149" t="s">
        <v>170</v>
      </c>
      <c r="D12" s="149"/>
      <c r="E12" s="149"/>
      <c r="F12" s="149"/>
      <c r="G12" s="149"/>
      <c r="H12" s="149"/>
      <c r="I12" s="149"/>
      <c r="J12" s="149"/>
      <c r="L12" s="126">
        <v>6</v>
      </c>
      <c r="M12" s="149" t="s">
        <v>183</v>
      </c>
      <c r="N12" s="149"/>
      <c r="O12" s="149"/>
      <c r="P12" s="149"/>
      <c r="Q12" s="149"/>
      <c r="R12" s="149"/>
      <c r="S12" s="149"/>
      <c r="T12" s="149"/>
    </row>
    <row r="13" spans="2:20" ht="15.75" x14ac:dyDescent="0.25">
      <c r="B13" s="126">
        <v>7</v>
      </c>
      <c r="C13" s="149" t="s">
        <v>171</v>
      </c>
      <c r="D13" s="149"/>
      <c r="E13" s="149"/>
      <c r="F13" s="149"/>
      <c r="G13" s="149"/>
      <c r="H13" s="149"/>
      <c r="I13" s="149"/>
      <c r="J13" s="149"/>
      <c r="L13" s="126">
        <v>7</v>
      </c>
      <c r="M13" s="149" t="s">
        <v>184</v>
      </c>
      <c r="N13" s="149"/>
      <c r="O13" s="149"/>
      <c r="P13" s="149"/>
      <c r="Q13" s="149"/>
      <c r="R13" s="149"/>
      <c r="S13" s="149"/>
      <c r="T13" s="149"/>
    </row>
    <row r="14" spans="2:20" ht="15.75" x14ac:dyDescent="0.25">
      <c r="B14" s="126">
        <v>8</v>
      </c>
      <c r="C14" s="149" t="s">
        <v>176</v>
      </c>
      <c r="D14" s="149"/>
      <c r="E14" s="149"/>
      <c r="F14" s="149"/>
      <c r="G14" s="149"/>
      <c r="H14" s="149"/>
      <c r="I14" s="149"/>
      <c r="J14" s="149"/>
      <c r="L14" s="126">
        <v>8</v>
      </c>
      <c r="M14" s="149" t="s">
        <v>185</v>
      </c>
      <c r="N14" s="149"/>
      <c r="O14" s="149"/>
      <c r="P14" s="149"/>
      <c r="Q14" s="149"/>
      <c r="R14" s="149"/>
      <c r="S14" s="149"/>
      <c r="T14" s="149"/>
    </row>
    <row r="15" spans="2:20" s="3" customFormat="1" ht="15.75" x14ac:dyDescent="0.25">
      <c r="B15" s="63"/>
      <c r="C15" s="64"/>
      <c r="D15" s="64"/>
      <c r="E15" s="64"/>
      <c r="F15" s="64"/>
      <c r="G15" s="64"/>
      <c r="H15" s="64"/>
      <c r="I15" s="64"/>
      <c r="J15" s="64"/>
      <c r="K15" s="64"/>
      <c r="L15" s="64"/>
      <c r="M15" s="2"/>
    </row>
    <row r="16" spans="2:20" ht="15.75" x14ac:dyDescent="0.25">
      <c r="B16" s="150" t="s">
        <v>195</v>
      </c>
      <c r="C16" s="150"/>
      <c r="D16" s="150"/>
      <c r="E16" s="150"/>
      <c r="F16" s="150"/>
      <c r="G16" s="150"/>
      <c r="H16" s="150"/>
      <c r="L16" s="20" t="s">
        <v>19</v>
      </c>
    </row>
    <row r="17" spans="2:13" ht="15.75" x14ac:dyDescent="0.25">
      <c r="B17" s="126">
        <v>1</v>
      </c>
      <c r="C17" s="151" t="s">
        <v>178</v>
      </c>
      <c r="D17" s="151"/>
      <c r="E17" s="151"/>
      <c r="F17" s="151"/>
      <c r="G17" s="151"/>
      <c r="H17" s="151"/>
      <c r="L17" s="126">
        <v>1</v>
      </c>
      <c r="M17" s="21" t="s">
        <v>196</v>
      </c>
    </row>
    <row r="18" spans="2:13" ht="15.75" x14ac:dyDescent="0.25">
      <c r="B18" s="126">
        <v>2</v>
      </c>
      <c r="C18" s="149" t="s">
        <v>186</v>
      </c>
      <c r="D18" s="149"/>
      <c r="E18" s="149"/>
      <c r="F18" s="149"/>
      <c r="G18" s="149"/>
      <c r="H18" s="149"/>
      <c r="L18" s="126">
        <v>2</v>
      </c>
      <c r="M18" s="21" t="s">
        <v>197</v>
      </c>
    </row>
    <row r="19" spans="2:13" ht="15.75" x14ac:dyDescent="0.25">
      <c r="B19" s="126">
        <v>3</v>
      </c>
      <c r="C19" s="149" t="s">
        <v>187</v>
      </c>
      <c r="D19" s="149"/>
      <c r="E19" s="149"/>
      <c r="F19" s="149"/>
      <c r="G19" s="149"/>
      <c r="H19" s="149"/>
    </row>
    <row r="20" spans="2:13" ht="15.75" x14ac:dyDescent="0.25">
      <c r="B20" s="126">
        <v>4</v>
      </c>
      <c r="C20" s="149" t="s">
        <v>188</v>
      </c>
      <c r="D20" s="149"/>
      <c r="E20" s="149"/>
      <c r="F20" s="149"/>
      <c r="G20" s="149"/>
      <c r="H20" s="149"/>
    </row>
    <row r="21" spans="2:13" ht="15.75" x14ac:dyDescent="0.25">
      <c r="B21" s="126">
        <v>5</v>
      </c>
      <c r="C21" s="149" t="s">
        <v>189</v>
      </c>
      <c r="D21" s="149"/>
      <c r="E21" s="149"/>
      <c r="F21" s="149"/>
      <c r="G21" s="149"/>
      <c r="H21" s="149"/>
    </row>
    <row r="22" spans="2:13" ht="15.75" x14ac:dyDescent="0.25">
      <c r="B22" s="126">
        <v>6</v>
      </c>
      <c r="C22" s="149" t="s">
        <v>190</v>
      </c>
      <c r="D22" s="149"/>
      <c r="E22" s="149"/>
      <c r="F22" s="149"/>
      <c r="G22" s="149"/>
      <c r="H22" s="149"/>
    </row>
    <row r="26" spans="2:13" s="3" customFormat="1" ht="15.75" x14ac:dyDescent="0.25">
      <c r="B26" s="62"/>
      <c r="C26" s="2"/>
      <c r="D26" s="2"/>
      <c r="E26" s="2"/>
      <c r="F26" s="2"/>
      <c r="G26" s="2"/>
      <c r="H26" s="2"/>
      <c r="I26" s="2"/>
      <c r="J26" s="2"/>
      <c r="K26" s="2"/>
      <c r="L26" s="2"/>
      <c r="M26" s="2"/>
    </row>
    <row r="27" spans="2:13" ht="15.75" x14ac:dyDescent="0.25">
      <c r="B27" s="23"/>
    </row>
    <row r="33" s="3" customFormat="1" x14ac:dyDescent="0.25"/>
    <row r="35" s="3" customFormat="1" x14ac:dyDescent="0.25"/>
  </sheetData>
  <sheetProtection selectLockedCells="1"/>
  <mergeCells count="25">
    <mergeCell ref="B6:J6"/>
    <mergeCell ref="C13:J13"/>
    <mergeCell ref="C14:J14"/>
    <mergeCell ref="L6:T6"/>
    <mergeCell ref="M7:T7"/>
    <mergeCell ref="M8:T8"/>
    <mergeCell ref="M9:T9"/>
    <mergeCell ref="C7:J7"/>
    <mergeCell ref="C8:J8"/>
    <mergeCell ref="C9:J9"/>
    <mergeCell ref="C10:J10"/>
    <mergeCell ref="C11:J11"/>
    <mergeCell ref="C12:J12"/>
    <mergeCell ref="M10:T10"/>
    <mergeCell ref="M11:T11"/>
    <mergeCell ref="M12:T12"/>
    <mergeCell ref="M13:T13"/>
    <mergeCell ref="M14:T14"/>
    <mergeCell ref="C22:H22"/>
    <mergeCell ref="B16:H16"/>
    <mergeCell ref="C17:H17"/>
    <mergeCell ref="C18:H18"/>
    <mergeCell ref="C19:H19"/>
    <mergeCell ref="C20:H20"/>
    <mergeCell ref="C21:H21"/>
  </mergeCells>
  <pageMargins left="0.7" right="0.7" top="0.75" bottom="0.75" header="0.3" footer="0.3"/>
  <pageSetup scale="72" fitToHeight="0" orientation="portrait" r:id="rId1"/>
  <rowBreaks count="3" manualBreakCount="3">
    <brk id="15" max="16383" man="1"/>
    <brk id="26" max="16383" man="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72"/>
  <sheetViews>
    <sheetView workbookViewId="0">
      <pane xSplit="1" ySplit="18" topLeftCell="B19" activePane="bottomRight" state="frozen"/>
      <selection pane="topRight" activeCell="B1" sqref="B1"/>
      <selection pane="bottomLeft" activeCell="A19" sqref="A19"/>
      <selection pane="bottomRight" activeCell="O7" sqref="O7"/>
    </sheetView>
  </sheetViews>
  <sheetFormatPr defaultRowHeight="15" x14ac:dyDescent="0.25"/>
  <cols>
    <col min="1" max="1" width="11" customWidth="1"/>
    <col min="2" max="2" width="11.85546875" customWidth="1"/>
    <col min="3" max="9" width="11" customWidth="1"/>
    <col min="10" max="10" width="12" style="3" customWidth="1"/>
    <col min="11" max="17" width="12" customWidth="1"/>
  </cols>
  <sheetData>
    <row r="2" spans="2:16" ht="15" customHeight="1" x14ac:dyDescent="0.25">
      <c r="B2" s="151" t="s">
        <v>165</v>
      </c>
      <c r="C2" s="151"/>
      <c r="D2" s="151"/>
      <c r="E2" s="151"/>
      <c r="F2" s="151"/>
      <c r="G2" s="151"/>
      <c r="H2" s="151"/>
      <c r="I2" s="151"/>
      <c r="J2" s="125"/>
      <c r="K2" s="125"/>
      <c r="L2" s="3"/>
      <c r="M2" s="3"/>
    </row>
    <row r="3" spans="2:16" x14ac:dyDescent="0.25">
      <c r="B3" s="151"/>
      <c r="C3" s="151"/>
      <c r="D3" s="151"/>
      <c r="E3" s="151"/>
      <c r="F3" s="151"/>
      <c r="G3" s="151"/>
      <c r="H3" s="151"/>
      <c r="I3" s="151"/>
      <c r="J3" s="125"/>
      <c r="K3" s="125"/>
      <c r="L3" s="3"/>
      <c r="M3" s="3"/>
    </row>
    <row r="4" spans="2:16" x14ac:dyDescent="0.25">
      <c r="B4" s="151"/>
      <c r="C4" s="151"/>
      <c r="D4" s="151"/>
      <c r="E4" s="151"/>
      <c r="F4" s="151"/>
      <c r="G4" s="151"/>
      <c r="H4" s="151"/>
      <c r="I4" s="151"/>
      <c r="J4" s="125"/>
      <c r="K4" s="125"/>
      <c r="L4" s="3"/>
      <c r="M4" s="3"/>
    </row>
    <row r="5" spans="2:16" x14ac:dyDescent="0.25">
      <c r="B5" s="3"/>
      <c r="C5" s="3"/>
      <c r="D5" s="3"/>
      <c r="E5" s="3"/>
      <c r="F5" s="3"/>
      <c r="G5" s="3"/>
      <c r="H5" s="3"/>
      <c r="I5" s="3"/>
      <c r="K5" s="3"/>
      <c r="L5" s="3"/>
      <c r="M5" s="3"/>
    </row>
    <row r="6" spans="2:16" ht="15.75" x14ac:dyDescent="0.25">
      <c r="B6" s="150" t="s">
        <v>15</v>
      </c>
      <c r="C6" s="150"/>
      <c r="D6" s="150"/>
      <c r="E6" s="150"/>
      <c r="F6" s="150"/>
      <c r="G6" s="150"/>
      <c r="H6" s="150"/>
      <c r="I6" s="150"/>
      <c r="J6" s="150"/>
      <c r="K6" s="3"/>
      <c r="L6" s="3"/>
      <c r="M6" s="3"/>
    </row>
    <row r="7" spans="2:16" ht="15.75" customHeight="1" x14ac:dyDescent="0.25">
      <c r="B7" s="126">
        <v>1</v>
      </c>
      <c r="C7" s="151" t="s">
        <v>168</v>
      </c>
      <c r="D7" s="151"/>
      <c r="E7" s="151"/>
      <c r="F7" s="151"/>
      <c r="G7" s="151"/>
      <c r="H7" s="151"/>
      <c r="I7" s="151"/>
      <c r="J7" s="151"/>
      <c r="K7" s="3"/>
      <c r="L7" s="3"/>
      <c r="M7" s="3"/>
    </row>
    <row r="8" spans="2:16" s="3" customFormat="1" ht="15.75" x14ac:dyDescent="0.25">
      <c r="B8" s="126">
        <v>2</v>
      </c>
      <c r="C8" s="149" t="s">
        <v>172</v>
      </c>
      <c r="D8" s="149"/>
      <c r="E8" s="149"/>
      <c r="F8" s="149"/>
      <c r="G8" s="149"/>
      <c r="H8" s="149"/>
      <c r="I8" s="149"/>
      <c r="J8" s="149"/>
    </row>
    <row r="9" spans="2:16" ht="15.75" x14ac:dyDescent="0.25">
      <c r="B9" s="126">
        <v>3</v>
      </c>
      <c r="C9" s="149" t="s">
        <v>177</v>
      </c>
      <c r="D9" s="149"/>
      <c r="E9" s="149"/>
      <c r="F9" s="149"/>
      <c r="G9" s="149"/>
      <c r="H9" s="149"/>
      <c r="I9" s="149"/>
      <c r="J9" s="149"/>
      <c r="K9" s="3"/>
      <c r="L9" s="3"/>
      <c r="M9" s="3"/>
      <c r="N9" s="3"/>
      <c r="O9" s="3"/>
      <c r="P9" s="3"/>
    </row>
    <row r="10" spans="2:16" ht="15.75" x14ac:dyDescent="0.25">
      <c r="B10" s="126">
        <v>4</v>
      </c>
      <c r="C10" s="149" t="s">
        <v>175</v>
      </c>
      <c r="D10" s="149"/>
      <c r="E10" s="149"/>
      <c r="F10" s="149"/>
      <c r="G10" s="149"/>
      <c r="H10" s="149"/>
      <c r="I10" s="149"/>
      <c r="J10" s="149"/>
      <c r="K10" s="3"/>
      <c r="L10" s="3"/>
      <c r="M10" s="3"/>
      <c r="N10" s="3"/>
      <c r="O10" s="3"/>
      <c r="P10" s="3"/>
    </row>
    <row r="11" spans="2:16" ht="15.75" x14ac:dyDescent="0.25">
      <c r="B11" s="126">
        <v>5</v>
      </c>
      <c r="C11" s="149" t="s">
        <v>169</v>
      </c>
      <c r="D11" s="149"/>
      <c r="E11" s="149"/>
      <c r="F11" s="149"/>
      <c r="G11" s="149"/>
      <c r="H11" s="149"/>
      <c r="I11" s="149"/>
      <c r="J11" s="149"/>
      <c r="K11" s="3"/>
      <c r="L11" s="3"/>
      <c r="M11" s="3"/>
    </row>
    <row r="12" spans="2:16" ht="15.75" x14ac:dyDescent="0.25">
      <c r="B12" s="126">
        <v>6</v>
      </c>
      <c r="C12" s="149" t="s">
        <v>170</v>
      </c>
      <c r="D12" s="149"/>
      <c r="E12" s="149"/>
      <c r="F12" s="149"/>
      <c r="G12" s="149"/>
      <c r="H12" s="149"/>
      <c r="I12" s="149"/>
      <c r="J12" s="149"/>
      <c r="K12" s="3"/>
      <c r="L12" s="3"/>
      <c r="M12" s="3"/>
    </row>
    <row r="13" spans="2:16" ht="15.75" x14ac:dyDescent="0.25">
      <c r="B13" s="126">
        <v>7</v>
      </c>
      <c r="C13" s="149" t="s">
        <v>171</v>
      </c>
      <c r="D13" s="149"/>
      <c r="E13" s="149"/>
      <c r="F13" s="149"/>
      <c r="G13" s="149"/>
      <c r="H13" s="149"/>
      <c r="I13" s="149"/>
      <c r="J13" s="149"/>
      <c r="K13" s="3"/>
      <c r="L13" s="3"/>
      <c r="M13" s="3"/>
    </row>
    <row r="14" spans="2:16" ht="15.75" x14ac:dyDescent="0.25">
      <c r="B14" s="126">
        <v>8</v>
      </c>
      <c r="C14" s="149" t="s">
        <v>202</v>
      </c>
      <c r="D14" s="149"/>
      <c r="E14" s="149"/>
      <c r="F14" s="149"/>
      <c r="G14" s="149"/>
      <c r="H14" s="149"/>
      <c r="I14" s="149"/>
      <c r="J14" s="149"/>
      <c r="K14" s="3"/>
      <c r="L14" s="3"/>
      <c r="M14" s="3"/>
    </row>
    <row r="15" spans="2:16" s="3" customFormat="1" ht="15.75" x14ac:dyDescent="0.25">
      <c r="B15" s="159" t="s">
        <v>174</v>
      </c>
      <c r="C15" s="159"/>
      <c r="D15" s="159"/>
      <c r="E15" s="159"/>
      <c r="F15" s="159"/>
      <c r="G15" s="159"/>
      <c r="H15" s="159"/>
      <c r="I15" s="159"/>
      <c r="J15" s="159"/>
      <c r="K15" s="3" t="e">
        <f>(COUNTIF(K19:K71,"Excellent")*4+COUNTIF(K19:K71,"Good")*3+COUNTIF(K19:K71,"Fair")*2+COUNTIF(K19:K71,"Replace")*1)/COUNTA(K19:K71)</f>
        <v>#DIV/0!</v>
      </c>
      <c r="L15" s="3" t="s">
        <v>203</v>
      </c>
    </row>
    <row r="16" spans="2:16" ht="16.5" thickBot="1" x14ac:dyDescent="0.3">
      <c r="B16" s="159" t="s">
        <v>16</v>
      </c>
      <c r="C16" s="159"/>
      <c r="D16" s="159"/>
      <c r="E16" s="159"/>
      <c r="F16" s="159"/>
      <c r="G16" s="159"/>
      <c r="H16" s="159"/>
      <c r="I16" s="159"/>
      <c r="J16" s="159"/>
      <c r="K16" s="3" t="e">
        <f>IF(K15&gt;=3.5,"Excellent",IF(K15&gt;=2.5,"Good",IF(K15&gt;=1.5,"Fair",IF(K15&gt;0,"Replace",""))))</f>
        <v>#DIV/0!</v>
      </c>
      <c r="L16" s="3" t="s">
        <v>204</v>
      </c>
      <c r="M16" s="3"/>
    </row>
    <row r="17" spans="1:17" x14ac:dyDescent="0.25">
      <c r="A17" s="157" t="s">
        <v>198</v>
      </c>
      <c r="B17" s="165" t="s">
        <v>164</v>
      </c>
      <c r="C17" s="162" t="s">
        <v>166</v>
      </c>
      <c r="D17" s="163"/>
      <c r="E17" s="163"/>
      <c r="F17" s="163"/>
      <c r="G17" s="163"/>
      <c r="H17" s="163"/>
      <c r="I17" s="163"/>
      <c r="J17" s="164"/>
      <c r="K17" s="165" t="s">
        <v>167</v>
      </c>
      <c r="L17" s="167" t="s">
        <v>173</v>
      </c>
      <c r="M17" s="168"/>
      <c r="N17" s="168"/>
      <c r="O17" s="168"/>
      <c r="P17" s="168"/>
      <c r="Q17" s="169"/>
    </row>
    <row r="18" spans="1:17" ht="15.75" thickBot="1" x14ac:dyDescent="0.3">
      <c r="A18" s="158"/>
      <c r="B18" s="166"/>
      <c r="C18" s="137">
        <v>1</v>
      </c>
      <c r="D18" s="138">
        <v>2</v>
      </c>
      <c r="E18" s="138">
        <v>3</v>
      </c>
      <c r="F18" s="138">
        <v>4</v>
      </c>
      <c r="G18" s="139">
        <v>5</v>
      </c>
      <c r="H18" s="139">
        <v>6</v>
      </c>
      <c r="I18" s="139">
        <v>7</v>
      </c>
      <c r="J18" s="140">
        <v>8</v>
      </c>
      <c r="K18" s="166"/>
      <c r="L18" s="170"/>
      <c r="M18" s="171"/>
      <c r="N18" s="171"/>
      <c r="O18" s="171"/>
      <c r="P18" s="171"/>
      <c r="Q18" s="172"/>
    </row>
    <row r="19" spans="1:17" x14ac:dyDescent="0.25">
      <c r="A19" s="135">
        <v>1</v>
      </c>
      <c r="B19" s="136"/>
      <c r="C19" s="136"/>
      <c r="D19" s="136"/>
      <c r="E19" s="136"/>
      <c r="F19" s="136"/>
      <c r="G19" s="136"/>
      <c r="H19" s="136"/>
      <c r="I19" s="136"/>
      <c r="J19" s="136"/>
      <c r="K19" s="136"/>
      <c r="L19" s="160"/>
      <c r="M19" s="160"/>
      <c r="N19" s="160"/>
      <c r="O19" s="160"/>
      <c r="P19" s="160"/>
      <c r="Q19" s="161"/>
    </row>
    <row r="20" spans="1:17" x14ac:dyDescent="0.25">
      <c r="A20" s="133">
        <v>2</v>
      </c>
      <c r="B20" s="134"/>
      <c r="C20" s="134"/>
      <c r="D20" s="134"/>
      <c r="E20" s="134"/>
      <c r="F20" s="134"/>
      <c r="G20" s="134"/>
      <c r="H20" s="134"/>
      <c r="I20" s="134"/>
      <c r="J20" s="134"/>
      <c r="K20" s="134"/>
      <c r="L20" s="152"/>
      <c r="M20" s="152"/>
      <c r="N20" s="152"/>
      <c r="O20" s="152"/>
      <c r="P20" s="152"/>
      <c r="Q20" s="153"/>
    </row>
    <row r="21" spans="1:17" x14ac:dyDescent="0.25">
      <c r="A21" s="131">
        <v>3</v>
      </c>
      <c r="B21" s="132"/>
      <c r="C21" s="132"/>
      <c r="D21" s="132"/>
      <c r="E21" s="132"/>
      <c r="F21" s="132"/>
      <c r="G21" s="132"/>
      <c r="H21" s="132"/>
      <c r="I21" s="132"/>
      <c r="J21" s="132"/>
      <c r="K21" s="132"/>
      <c r="L21" s="154"/>
      <c r="M21" s="154"/>
      <c r="N21" s="154"/>
      <c r="O21" s="154"/>
      <c r="P21" s="154"/>
      <c r="Q21" s="155"/>
    </row>
    <row r="22" spans="1:17" x14ac:dyDescent="0.25">
      <c r="A22" s="133">
        <v>4</v>
      </c>
      <c r="B22" s="134"/>
      <c r="C22" s="134"/>
      <c r="D22" s="134"/>
      <c r="E22" s="134"/>
      <c r="F22" s="134"/>
      <c r="G22" s="134"/>
      <c r="H22" s="134"/>
      <c r="I22" s="134"/>
      <c r="J22" s="134"/>
      <c r="K22" s="134"/>
      <c r="L22" s="152"/>
      <c r="M22" s="152"/>
      <c r="N22" s="152"/>
      <c r="O22" s="152"/>
      <c r="P22" s="152"/>
      <c r="Q22" s="153"/>
    </row>
    <row r="23" spans="1:17" x14ac:dyDescent="0.25">
      <c r="A23" s="131">
        <v>5</v>
      </c>
      <c r="B23" s="132"/>
      <c r="C23" s="132"/>
      <c r="D23" s="132"/>
      <c r="E23" s="132"/>
      <c r="F23" s="132"/>
      <c r="G23" s="132"/>
      <c r="H23" s="132"/>
      <c r="I23" s="132"/>
      <c r="J23" s="132"/>
      <c r="K23" s="132"/>
      <c r="L23" s="154"/>
      <c r="M23" s="154"/>
      <c r="N23" s="154"/>
      <c r="O23" s="154"/>
      <c r="P23" s="154"/>
      <c r="Q23" s="155"/>
    </row>
    <row r="24" spans="1:17" x14ac:dyDescent="0.25">
      <c r="A24" s="133">
        <v>6</v>
      </c>
      <c r="B24" s="134"/>
      <c r="C24" s="134"/>
      <c r="D24" s="134"/>
      <c r="E24" s="134"/>
      <c r="F24" s="134"/>
      <c r="G24" s="134"/>
      <c r="H24" s="134"/>
      <c r="I24" s="134"/>
      <c r="J24" s="134"/>
      <c r="K24" s="134"/>
      <c r="L24" s="152"/>
      <c r="M24" s="152"/>
      <c r="N24" s="152"/>
      <c r="O24" s="152"/>
      <c r="P24" s="152"/>
      <c r="Q24" s="153"/>
    </row>
    <row r="25" spans="1:17" x14ac:dyDescent="0.25">
      <c r="A25" s="131">
        <v>7</v>
      </c>
      <c r="B25" s="132"/>
      <c r="C25" s="132"/>
      <c r="D25" s="132"/>
      <c r="E25" s="132"/>
      <c r="F25" s="132"/>
      <c r="G25" s="132"/>
      <c r="H25" s="132"/>
      <c r="I25" s="132"/>
      <c r="J25" s="132"/>
      <c r="K25" s="132"/>
      <c r="L25" s="154"/>
      <c r="M25" s="154"/>
      <c r="N25" s="154"/>
      <c r="O25" s="154"/>
      <c r="P25" s="154"/>
      <c r="Q25" s="155"/>
    </row>
    <row r="26" spans="1:17" x14ac:dyDescent="0.25">
      <c r="A26" s="133">
        <v>8</v>
      </c>
      <c r="B26" s="134"/>
      <c r="C26" s="134"/>
      <c r="D26" s="134"/>
      <c r="E26" s="134"/>
      <c r="F26" s="134"/>
      <c r="G26" s="134"/>
      <c r="H26" s="134"/>
      <c r="I26" s="134"/>
      <c r="J26" s="134"/>
      <c r="K26" s="134"/>
      <c r="L26" s="152"/>
      <c r="M26" s="152"/>
      <c r="N26" s="152"/>
      <c r="O26" s="152"/>
      <c r="P26" s="152"/>
      <c r="Q26" s="153"/>
    </row>
    <row r="27" spans="1:17" x14ac:dyDescent="0.25">
      <c r="A27" s="131">
        <v>9</v>
      </c>
      <c r="B27" s="132"/>
      <c r="C27" s="132"/>
      <c r="D27" s="132"/>
      <c r="E27" s="132"/>
      <c r="F27" s="132"/>
      <c r="G27" s="132"/>
      <c r="H27" s="132"/>
      <c r="I27" s="132"/>
      <c r="J27" s="132"/>
      <c r="K27" s="132"/>
      <c r="L27" s="154"/>
      <c r="M27" s="154"/>
      <c r="N27" s="154"/>
      <c r="O27" s="154"/>
      <c r="P27" s="154"/>
      <c r="Q27" s="155"/>
    </row>
    <row r="28" spans="1:17" x14ac:dyDescent="0.25">
      <c r="A28" s="133">
        <v>10</v>
      </c>
      <c r="B28" s="134"/>
      <c r="C28" s="134"/>
      <c r="D28" s="134"/>
      <c r="E28" s="134"/>
      <c r="F28" s="134"/>
      <c r="G28" s="134"/>
      <c r="H28" s="134"/>
      <c r="I28" s="134"/>
      <c r="J28" s="134"/>
      <c r="K28" s="134"/>
      <c r="L28" s="152"/>
      <c r="M28" s="152"/>
      <c r="N28" s="152"/>
      <c r="O28" s="152"/>
      <c r="P28" s="152"/>
      <c r="Q28" s="153"/>
    </row>
    <row r="29" spans="1:17" x14ac:dyDescent="0.25">
      <c r="A29" s="131">
        <v>11</v>
      </c>
      <c r="B29" s="132"/>
      <c r="C29" s="132"/>
      <c r="D29" s="132"/>
      <c r="E29" s="132"/>
      <c r="F29" s="132"/>
      <c r="G29" s="132"/>
      <c r="H29" s="132"/>
      <c r="I29" s="132"/>
      <c r="J29" s="132"/>
      <c r="K29" s="132"/>
      <c r="L29" s="154"/>
      <c r="M29" s="154"/>
      <c r="N29" s="154"/>
      <c r="O29" s="154"/>
      <c r="P29" s="154"/>
      <c r="Q29" s="155"/>
    </row>
    <row r="30" spans="1:17" x14ac:dyDescent="0.25">
      <c r="A30" s="133">
        <v>12</v>
      </c>
      <c r="B30" s="134"/>
      <c r="C30" s="134"/>
      <c r="D30" s="134"/>
      <c r="E30" s="134"/>
      <c r="F30" s="134"/>
      <c r="G30" s="134"/>
      <c r="H30" s="134"/>
      <c r="I30" s="134"/>
      <c r="J30" s="134"/>
      <c r="K30" s="134"/>
      <c r="L30" s="152"/>
      <c r="M30" s="152"/>
      <c r="N30" s="152"/>
      <c r="O30" s="152"/>
      <c r="P30" s="152"/>
      <c r="Q30" s="153"/>
    </row>
    <row r="31" spans="1:17" x14ac:dyDescent="0.25">
      <c r="A31" s="131">
        <v>13</v>
      </c>
      <c r="B31" s="132"/>
      <c r="C31" s="132"/>
      <c r="D31" s="132"/>
      <c r="E31" s="132"/>
      <c r="F31" s="132"/>
      <c r="G31" s="132"/>
      <c r="H31" s="132"/>
      <c r="I31" s="132"/>
      <c r="J31" s="132"/>
      <c r="K31" s="132"/>
      <c r="L31" s="154"/>
      <c r="M31" s="154"/>
      <c r="N31" s="154"/>
      <c r="O31" s="154"/>
      <c r="P31" s="154"/>
      <c r="Q31" s="155"/>
    </row>
    <row r="32" spans="1:17" x14ac:dyDescent="0.25">
      <c r="A32" s="133">
        <v>14</v>
      </c>
      <c r="B32" s="134"/>
      <c r="C32" s="134"/>
      <c r="D32" s="134"/>
      <c r="E32" s="134"/>
      <c r="F32" s="134"/>
      <c r="G32" s="134"/>
      <c r="H32" s="134"/>
      <c r="I32" s="134"/>
      <c r="J32" s="134"/>
      <c r="K32" s="134"/>
      <c r="L32" s="152"/>
      <c r="M32" s="152"/>
      <c r="N32" s="152"/>
      <c r="O32" s="152"/>
      <c r="P32" s="152"/>
      <c r="Q32" s="153"/>
    </row>
    <row r="33" spans="1:17" x14ac:dyDescent="0.25">
      <c r="A33" s="131">
        <v>15</v>
      </c>
      <c r="B33" s="132"/>
      <c r="C33" s="132"/>
      <c r="D33" s="132"/>
      <c r="E33" s="132"/>
      <c r="F33" s="132"/>
      <c r="G33" s="132"/>
      <c r="H33" s="132"/>
      <c r="I33" s="132"/>
      <c r="J33" s="132"/>
      <c r="K33" s="132"/>
      <c r="L33" s="154"/>
      <c r="M33" s="154"/>
      <c r="N33" s="154"/>
      <c r="O33" s="154"/>
      <c r="P33" s="154"/>
      <c r="Q33" s="155"/>
    </row>
    <row r="34" spans="1:17" x14ac:dyDescent="0.25">
      <c r="A34" s="133">
        <v>16</v>
      </c>
      <c r="B34" s="134"/>
      <c r="C34" s="134"/>
      <c r="D34" s="134"/>
      <c r="E34" s="134"/>
      <c r="F34" s="134"/>
      <c r="G34" s="134"/>
      <c r="H34" s="134"/>
      <c r="I34" s="134"/>
      <c r="J34" s="134"/>
      <c r="K34" s="134"/>
      <c r="L34" s="152"/>
      <c r="M34" s="152"/>
      <c r="N34" s="152"/>
      <c r="O34" s="152"/>
      <c r="P34" s="152"/>
      <c r="Q34" s="153"/>
    </row>
    <row r="35" spans="1:17" x14ac:dyDescent="0.25">
      <c r="A35" s="131">
        <v>17</v>
      </c>
      <c r="B35" s="132"/>
      <c r="C35" s="132"/>
      <c r="D35" s="132"/>
      <c r="E35" s="132"/>
      <c r="F35" s="132"/>
      <c r="G35" s="132"/>
      <c r="H35" s="132"/>
      <c r="I35" s="132"/>
      <c r="J35" s="132"/>
      <c r="K35" s="132"/>
      <c r="L35" s="154"/>
      <c r="M35" s="154"/>
      <c r="N35" s="154"/>
      <c r="O35" s="154"/>
      <c r="P35" s="154"/>
      <c r="Q35" s="155"/>
    </row>
    <row r="36" spans="1:17" x14ac:dyDescent="0.25">
      <c r="A36" s="133">
        <v>18</v>
      </c>
      <c r="B36" s="134"/>
      <c r="C36" s="134"/>
      <c r="D36" s="134"/>
      <c r="E36" s="134"/>
      <c r="F36" s="134"/>
      <c r="G36" s="134"/>
      <c r="H36" s="134"/>
      <c r="I36" s="134"/>
      <c r="J36" s="134"/>
      <c r="K36" s="134"/>
      <c r="L36" s="152"/>
      <c r="M36" s="152"/>
      <c r="N36" s="152"/>
      <c r="O36" s="152"/>
      <c r="P36" s="152"/>
      <c r="Q36" s="153"/>
    </row>
    <row r="37" spans="1:17" x14ac:dyDescent="0.25">
      <c r="A37" s="131">
        <v>19</v>
      </c>
      <c r="B37" s="132"/>
      <c r="C37" s="132"/>
      <c r="D37" s="132"/>
      <c r="E37" s="132"/>
      <c r="F37" s="132"/>
      <c r="G37" s="132"/>
      <c r="H37" s="132"/>
      <c r="I37" s="132"/>
      <c r="J37" s="132"/>
      <c r="K37" s="132"/>
      <c r="L37" s="154"/>
      <c r="M37" s="154"/>
      <c r="N37" s="154"/>
      <c r="O37" s="154"/>
      <c r="P37" s="154"/>
      <c r="Q37" s="155"/>
    </row>
    <row r="38" spans="1:17" x14ac:dyDescent="0.25">
      <c r="A38" s="133">
        <v>20</v>
      </c>
      <c r="B38" s="134"/>
      <c r="C38" s="134"/>
      <c r="D38" s="134"/>
      <c r="E38" s="134"/>
      <c r="F38" s="134"/>
      <c r="G38" s="134"/>
      <c r="H38" s="134"/>
      <c r="I38" s="134"/>
      <c r="J38" s="134"/>
      <c r="K38" s="134"/>
      <c r="L38" s="152"/>
      <c r="M38" s="152"/>
      <c r="N38" s="152"/>
      <c r="O38" s="152"/>
      <c r="P38" s="152"/>
      <c r="Q38" s="153"/>
    </row>
    <row r="39" spans="1:17" x14ac:dyDescent="0.25">
      <c r="A39" s="131">
        <v>21</v>
      </c>
      <c r="B39" s="132"/>
      <c r="C39" s="132"/>
      <c r="D39" s="132"/>
      <c r="E39" s="132"/>
      <c r="F39" s="132"/>
      <c r="G39" s="132"/>
      <c r="H39" s="132"/>
      <c r="I39" s="132"/>
      <c r="J39" s="132"/>
      <c r="K39" s="132"/>
      <c r="L39" s="154"/>
      <c r="M39" s="154"/>
      <c r="N39" s="154"/>
      <c r="O39" s="154"/>
      <c r="P39" s="154"/>
      <c r="Q39" s="155"/>
    </row>
    <row r="40" spans="1:17" x14ac:dyDescent="0.25">
      <c r="A40" s="133">
        <v>22</v>
      </c>
      <c r="B40" s="134"/>
      <c r="C40" s="134"/>
      <c r="D40" s="134"/>
      <c r="E40" s="134"/>
      <c r="F40" s="134"/>
      <c r="G40" s="134"/>
      <c r="H40" s="134"/>
      <c r="I40" s="134"/>
      <c r="J40" s="134"/>
      <c r="K40" s="134"/>
      <c r="L40" s="152"/>
      <c r="M40" s="152"/>
      <c r="N40" s="152"/>
      <c r="O40" s="152"/>
      <c r="P40" s="152"/>
      <c r="Q40" s="153"/>
    </row>
    <row r="41" spans="1:17" x14ac:dyDescent="0.25">
      <c r="A41" s="131">
        <v>23</v>
      </c>
      <c r="B41" s="132"/>
      <c r="C41" s="132"/>
      <c r="D41" s="132"/>
      <c r="E41" s="132"/>
      <c r="F41" s="132"/>
      <c r="G41" s="132"/>
      <c r="H41" s="132"/>
      <c r="I41" s="132"/>
      <c r="J41" s="132"/>
      <c r="K41" s="132"/>
      <c r="L41" s="154"/>
      <c r="M41" s="154"/>
      <c r="N41" s="154"/>
      <c r="O41" s="154"/>
      <c r="P41" s="154"/>
      <c r="Q41" s="155"/>
    </row>
    <row r="42" spans="1:17" x14ac:dyDescent="0.25">
      <c r="A42" s="133">
        <v>24</v>
      </c>
      <c r="B42" s="134"/>
      <c r="C42" s="134"/>
      <c r="D42" s="134"/>
      <c r="E42" s="134"/>
      <c r="F42" s="134"/>
      <c r="G42" s="134"/>
      <c r="H42" s="134"/>
      <c r="I42" s="134"/>
      <c r="J42" s="134"/>
      <c r="K42" s="134"/>
      <c r="L42" s="152"/>
      <c r="M42" s="152"/>
      <c r="N42" s="152"/>
      <c r="O42" s="152"/>
      <c r="P42" s="152"/>
      <c r="Q42" s="153"/>
    </row>
    <row r="43" spans="1:17" x14ac:dyDescent="0.25">
      <c r="A43" s="131">
        <v>25</v>
      </c>
      <c r="B43" s="132"/>
      <c r="C43" s="132"/>
      <c r="D43" s="132"/>
      <c r="E43" s="132"/>
      <c r="F43" s="132"/>
      <c r="G43" s="132"/>
      <c r="H43" s="132"/>
      <c r="I43" s="132"/>
      <c r="J43" s="132"/>
      <c r="K43" s="132"/>
      <c r="L43" s="154"/>
      <c r="M43" s="154"/>
      <c r="N43" s="154"/>
      <c r="O43" s="154"/>
      <c r="P43" s="154"/>
      <c r="Q43" s="155"/>
    </row>
    <row r="44" spans="1:17" x14ac:dyDescent="0.25">
      <c r="A44" s="133">
        <v>26</v>
      </c>
      <c r="B44" s="134"/>
      <c r="C44" s="134"/>
      <c r="D44" s="134"/>
      <c r="E44" s="134"/>
      <c r="F44" s="134"/>
      <c r="G44" s="134"/>
      <c r="H44" s="134"/>
      <c r="I44" s="134"/>
      <c r="J44" s="134"/>
      <c r="K44" s="134"/>
      <c r="L44" s="152"/>
      <c r="M44" s="152"/>
      <c r="N44" s="152"/>
      <c r="O44" s="152"/>
      <c r="P44" s="152"/>
      <c r="Q44" s="153"/>
    </row>
    <row r="45" spans="1:17" x14ac:dyDescent="0.25">
      <c r="A45" s="131">
        <v>27</v>
      </c>
      <c r="B45" s="132"/>
      <c r="C45" s="132"/>
      <c r="D45" s="132"/>
      <c r="E45" s="132"/>
      <c r="F45" s="132"/>
      <c r="G45" s="132"/>
      <c r="H45" s="132"/>
      <c r="I45" s="132"/>
      <c r="J45" s="132"/>
      <c r="K45" s="132"/>
      <c r="L45" s="154"/>
      <c r="M45" s="154"/>
      <c r="N45" s="154"/>
      <c r="O45" s="154"/>
      <c r="P45" s="154"/>
      <c r="Q45" s="155"/>
    </row>
    <row r="46" spans="1:17" x14ac:dyDescent="0.25">
      <c r="A46" s="133">
        <v>28</v>
      </c>
      <c r="B46" s="134"/>
      <c r="C46" s="134"/>
      <c r="D46" s="134"/>
      <c r="E46" s="134"/>
      <c r="F46" s="134"/>
      <c r="G46" s="134"/>
      <c r="H46" s="134"/>
      <c r="I46" s="134"/>
      <c r="J46" s="134"/>
      <c r="K46" s="134"/>
      <c r="L46" s="152"/>
      <c r="M46" s="152"/>
      <c r="N46" s="152"/>
      <c r="O46" s="152"/>
      <c r="P46" s="152"/>
      <c r="Q46" s="153"/>
    </row>
    <row r="47" spans="1:17" x14ac:dyDescent="0.25">
      <c r="A47" s="131">
        <v>29</v>
      </c>
      <c r="B47" s="132"/>
      <c r="C47" s="132"/>
      <c r="D47" s="132"/>
      <c r="E47" s="132"/>
      <c r="F47" s="132"/>
      <c r="G47" s="132"/>
      <c r="H47" s="132"/>
      <c r="I47" s="132"/>
      <c r="J47" s="132"/>
      <c r="K47" s="132"/>
      <c r="L47" s="154"/>
      <c r="M47" s="154"/>
      <c r="N47" s="154"/>
      <c r="O47" s="154"/>
      <c r="P47" s="154"/>
      <c r="Q47" s="155"/>
    </row>
    <row r="48" spans="1:17" x14ac:dyDescent="0.25">
      <c r="A48" s="133">
        <v>30</v>
      </c>
      <c r="B48" s="134"/>
      <c r="C48" s="134"/>
      <c r="D48" s="134"/>
      <c r="E48" s="134"/>
      <c r="F48" s="134"/>
      <c r="G48" s="134"/>
      <c r="H48" s="134"/>
      <c r="I48" s="134"/>
      <c r="J48" s="134"/>
      <c r="K48" s="134"/>
      <c r="L48" s="152"/>
      <c r="M48" s="152"/>
      <c r="N48" s="152"/>
      <c r="O48" s="152"/>
      <c r="P48" s="152"/>
      <c r="Q48" s="153"/>
    </row>
    <row r="49" spans="1:17" x14ac:dyDescent="0.25">
      <c r="A49" s="131">
        <v>31</v>
      </c>
      <c r="B49" s="132"/>
      <c r="C49" s="132"/>
      <c r="D49" s="132"/>
      <c r="E49" s="132"/>
      <c r="F49" s="132"/>
      <c r="G49" s="132"/>
      <c r="H49" s="132"/>
      <c r="I49" s="132"/>
      <c r="J49" s="132"/>
      <c r="K49" s="132"/>
      <c r="L49" s="154"/>
      <c r="M49" s="154"/>
      <c r="N49" s="154"/>
      <c r="O49" s="154"/>
      <c r="P49" s="154"/>
      <c r="Q49" s="155"/>
    </row>
    <row r="50" spans="1:17" x14ac:dyDescent="0.25">
      <c r="A50" s="133">
        <v>32</v>
      </c>
      <c r="B50" s="134"/>
      <c r="C50" s="134"/>
      <c r="D50" s="134"/>
      <c r="E50" s="134"/>
      <c r="F50" s="134"/>
      <c r="G50" s="134"/>
      <c r="H50" s="134"/>
      <c r="I50" s="134"/>
      <c r="J50" s="134"/>
      <c r="K50" s="134"/>
      <c r="L50" s="152"/>
      <c r="M50" s="152"/>
      <c r="N50" s="152"/>
      <c r="O50" s="152"/>
      <c r="P50" s="152"/>
      <c r="Q50" s="153"/>
    </row>
    <row r="51" spans="1:17" x14ac:dyDescent="0.25">
      <c r="A51" s="131">
        <v>33</v>
      </c>
      <c r="B51" s="132"/>
      <c r="C51" s="132"/>
      <c r="D51" s="132"/>
      <c r="E51" s="132"/>
      <c r="F51" s="132"/>
      <c r="G51" s="132"/>
      <c r="H51" s="132"/>
      <c r="I51" s="132"/>
      <c r="J51" s="132"/>
      <c r="K51" s="132"/>
      <c r="L51" s="154"/>
      <c r="M51" s="154"/>
      <c r="N51" s="154"/>
      <c r="O51" s="154"/>
      <c r="P51" s="154"/>
      <c r="Q51" s="155"/>
    </row>
    <row r="52" spans="1:17" x14ac:dyDescent="0.25">
      <c r="A52" s="133">
        <v>34</v>
      </c>
      <c r="B52" s="134"/>
      <c r="C52" s="134"/>
      <c r="D52" s="134"/>
      <c r="E52" s="134"/>
      <c r="F52" s="134"/>
      <c r="G52" s="134"/>
      <c r="H52" s="134"/>
      <c r="I52" s="134"/>
      <c r="J52" s="134"/>
      <c r="K52" s="134"/>
      <c r="L52" s="152"/>
      <c r="M52" s="152"/>
      <c r="N52" s="152"/>
      <c r="O52" s="152"/>
      <c r="P52" s="152"/>
      <c r="Q52" s="153"/>
    </row>
    <row r="53" spans="1:17" x14ac:dyDescent="0.25">
      <c r="A53" s="131">
        <v>35</v>
      </c>
      <c r="B53" s="132"/>
      <c r="C53" s="132"/>
      <c r="D53" s="132"/>
      <c r="E53" s="132"/>
      <c r="F53" s="132"/>
      <c r="G53" s="132"/>
      <c r="H53" s="132"/>
      <c r="I53" s="132"/>
      <c r="J53" s="132"/>
      <c r="K53" s="132"/>
      <c r="L53" s="154"/>
      <c r="M53" s="154"/>
      <c r="N53" s="154"/>
      <c r="O53" s="154"/>
      <c r="P53" s="154"/>
      <c r="Q53" s="155"/>
    </row>
    <row r="54" spans="1:17" x14ac:dyDescent="0.25">
      <c r="A54" s="133">
        <v>36</v>
      </c>
      <c r="B54" s="134"/>
      <c r="C54" s="134"/>
      <c r="D54" s="134"/>
      <c r="E54" s="134"/>
      <c r="F54" s="134"/>
      <c r="G54" s="134"/>
      <c r="H54" s="134"/>
      <c r="I54" s="134"/>
      <c r="J54" s="134"/>
      <c r="K54" s="134"/>
      <c r="L54" s="152"/>
      <c r="M54" s="152"/>
      <c r="N54" s="152"/>
      <c r="O54" s="152"/>
      <c r="P54" s="152"/>
      <c r="Q54" s="153"/>
    </row>
    <row r="55" spans="1:17" x14ac:dyDescent="0.25">
      <c r="A55" s="131">
        <v>37</v>
      </c>
      <c r="B55" s="132"/>
      <c r="C55" s="132"/>
      <c r="D55" s="132"/>
      <c r="E55" s="132"/>
      <c r="F55" s="132"/>
      <c r="G55" s="132"/>
      <c r="H55" s="132"/>
      <c r="I55" s="132"/>
      <c r="J55" s="132"/>
      <c r="K55" s="132"/>
      <c r="L55" s="154"/>
      <c r="M55" s="154"/>
      <c r="N55" s="154"/>
      <c r="O55" s="154"/>
      <c r="P55" s="154"/>
      <c r="Q55" s="155"/>
    </row>
    <row r="56" spans="1:17" x14ac:dyDescent="0.25">
      <c r="A56" s="133">
        <v>38</v>
      </c>
      <c r="B56" s="134"/>
      <c r="C56" s="134"/>
      <c r="D56" s="134"/>
      <c r="E56" s="134"/>
      <c r="F56" s="134"/>
      <c r="G56" s="134"/>
      <c r="H56" s="134"/>
      <c r="I56" s="134"/>
      <c r="J56" s="134"/>
      <c r="K56" s="134"/>
      <c r="L56" s="152"/>
      <c r="M56" s="152"/>
      <c r="N56" s="152"/>
      <c r="O56" s="152"/>
      <c r="P56" s="152"/>
      <c r="Q56" s="153"/>
    </row>
    <row r="57" spans="1:17" x14ac:dyDescent="0.25">
      <c r="A57" s="131">
        <v>39</v>
      </c>
      <c r="B57" s="132"/>
      <c r="C57" s="132"/>
      <c r="D57" s="132"/>
      <c r="E57" s="132"/>
      <c r="F57" s="132"/>
      <c r="G57" s="132"/>
      <c r="H57" s="132"/>
      <c r="I57" s="132"/>
      <c r="J57" s="132"/>
      <c r="K57" s="132"/>
      <c r="L57" s="154"/>
      <c r="M57" s="154"/>
      <c r="N57" s="154"/>
      <c r="O57" s="154"/>
      <c r="P57" s="154"/>
      <c r="Q57" s="155"/>
    </row>
    <row r="58" spans="1:17" x14ac:dyDescent="0.25">
      <c r="A58" s="133">
        <v>40</v>
      </c>
      <c r="B58" s="134"/>
      <c r="C58" s="134"/>
      <c r="D58" s="134"/>
      <c r="E58" s="134"/>
      <c r="F58" s="134"/>
      <c r="G58" s="134"/>
      <c r="H58" s="134"/>
      <c r="I58" s="134"/>
      <c r="J58" s="134"/>
      <c r="K58" s="134"/>
      <c r="L58" s="152"/>
      <c r="M58" s="152"/>
      <c r="N58" s="152"/>
      <c r="O58" s="152"/>
      <c r="P58" s="152"/>
      <c r="Q58" s="153"/>
    </row>
    <row r="59" spans="1:17" x14ac:dyDescent="0.25">
      <c r="A59" s="131">
        <v>41</v>
      </c>
      <c r="B59" s="132"/>
      <c r="C59" s="132"/>
      <c r="D59" s="132"/>
      <c r="E59" s="132"/>
      <c r="F59" s="132"/>
      <c r="G59" s="132"/>
      <c r="H59" s="132"/>
      <c r="I59" s="132"/>
      <c r="J59" s="132"/>
      <c r="K59" s="132"/>
      <c r="L59" s="154"/>
      <c r="M59" s="154"/>
      <c r="N59" s="154"/>
      <c r="O59" s="154"/>
      <c r="P59" s="154"/>
      <c r="Q59" s="155"/>
    </row>
    <row r="60" spans="1:17" x14ac:dyDescent="0.25">
      <c r="A60" s="133">
        <v>42</v>
      </c>
      <c r="B60" s="134"/>
      <c r="C60" s="134"/>
      <c r="D60" s="134"/>
      <c r="E60" s="134"/>
      <c r="F60" s="134"/>
      <c r="G60" s="134"/>
      <c r="H60" s="134"/>
      <c r="I60" s="134"/>
      <c r="J60" s="134"/>
      <c r="K60" s="134"/>
      <c r="L60" s="152"/>
      <c r="M60" s="152"/>
      <c r="N60" s="152"/>
      <c r="O60" s="152"/>
      <c r="P60" s="152"/>
      <c r="Q60" s="153"/>
    </row>
    <row r="61" spans="1:17" x14ac:dyDescent="0.25">
      <c r="A61" s="131">
        <v>43</v>
      </c>
      <c r="B61" s="132"/>
      <c r="C61" s="132"/>
      <c r="D61" s="132"/>
      <c r="E61" s="132"/>
      <c r="F61" s="132"/>
      <c r="G61" s="132"/>
      <c r="H61" s="132"/>
      <c r="I61" s="132"/>
      <c r="J61" s="132"/>
      <c r="K61" s="132"/>
      <c r="L61" s="154"/>
      <c r="M61" s="154"/>
      <c r="N61" s="154"/>
      <c r="O61" s="154"/>
      <c r="P61" s="154"/>
      <c r="Q61" s="155"/>
    </row>
    <row r="62" spans="1:17" x14ac:dyDescent="0.25">
      <c r="A62" s="133">
        <v>44</v>
      </c>
      <c r="B62" s="134"/>
      <c r="C62" s="134"/>
      <c r="D62" s="134"/>
      <c r="E62" s="134"/>
      <c r="F62" s="134"/>
      <c r="G62" s="134"/>
      <c r="H62" s="134"/>
      <c r="I62" s="134"/>
      <c r="J62" s="134"/>
      <c r="K62" s="134"/>
      <c r="L62" s="152"/>
      <c r="M62" s="152"/>
      <c r="N62" s="152"/>
      <c r="O62" s="152"/>
      <c r="P62" s="152"/>
      <c r="Q62" s="153"/>
    </row>
    <row r="63" spans="1:17" x14ac:dyDescent="0.25">
      <c r="A63" s="131">
        <v>45</v>
      </c>
      <c r="B63" s="132"/>
      <c r="C63" s="132"/>
      <c r="D63" s="132"/>
      <c r="E63" s="132"/>
      <c r="F63" s="132"/>
      <c r="G63" s="132"/>
      <c r="H63" s="132"/>
      <c r="I63" s="132"/>
      <c r="J63" s="132"/>
      <c r="K63" s="132"/>
      <c r="L63" s="154"/>
      <c r="M63" s="154"/>
      <c r="N63" s="154"/>
      <c r="O63" s="154"/>
      <c r="P63" s="154"/>
      <c r="Q63" s="155"/>
    </row>
    <row r="64" spans="1:17" x14ac:dyDescent="0.25">
      <c r="A64" s="133">
        <v>46</v>
      </c>
      <c r="B64" s="134"/>
      <c r="C64" s="134"/>
      <c r="D64" s="134"/>
      <c r="E64" s="134"/>
      <c r="F64" s="134"/>
      <c r="G64" s="134"/>
      <c r="H64" s="134"/>
      <c r="I64" s="134"/>
      <c r="J64" s="134"/>
      <c r="K64" s="134"/>
      <c r="L64" s="152"/>
      <c r="M64" s="152"/>
      <c r="N64" s="152"/>
      <c r="O64" s="152"/>
      <c r="P64" s="152"/>
      <c r="Q64" s="153"/>
    </row>
    <row r="65" spans="1:17" x14ac:dyDescent="0.25">
      <c r="A65" s="131">
        <v>47</v>
      </c>
      <c r="B65" s="132"/>
      <c r="C65" s="132"/>
      <c r="D65" s="132"/>
      <c r="E65" s="132"/>
      <c r="F65" s="132"/>
      <c r="G65" s="132"/>
      <c r="H65" s="132"/>
      <c r="I65" s="132"/>
      <c r="J65" s="132"/>
      <c r="K65" s="132"/>
      <c r="L65" s="154"/>
      <c r="M65" s="154"/>
      <c r="N65" s="154"/>
      <c r="O65" s="154"/>
      <c r="P65" s="154"/>
      <c r="Q65" s="155"/>
    </row>
    <row r="66" spans="1:17" x14ac:dyDescent="0.25">
      <c r="A66" s="133">
        <v>48</v>
      </c>
      <c r="B66" s="134"/>
      <c r="C66" s="134"/>
      <c r="D66" s="134"/>
      <c r="E66" s="134"/>
      <c r="F66" s="134"/>
      <c r="G66" s="134"/>
      <c r="H66" s="134"/>
      <c r="I66" s="134"/>
      <c r="J66" s="134"/>
      <c r="K66" s="134"/>
      <c r="L66" s="152"/>
      <c r="M66" s="152"/>
      <c r="N66" s="152"/>
      <c r="O66" s="152"/>
      <c r="P66" s="152"/>
      <c r="Q66" s="153"/>
    </row>
    <row r="67" spans="1:17" x14ac:dyDescent="0.25">
      <c r="A67" s="131">
        <v>49</v>
      </c>
      <c r="B67" s="132"/>
      <c r="C67" s="132"/>
      <c r="D67" s="132"/>
      <c r="E67" s="132"/>
      <c r="F67" s="132"/>
      <c r="G67" s="132"/>
      <c r="H67" s="132"/>
      <c r="I67" s="132"/>
      <c r="J67" s="132"/>
      <c r="K67" s="132"/>
      <c r="L67" s="154"/>
      <c r="M67" s="154"/>
      <c r="N67" s="154"/>
      <c r="O67" s="154"/>
      <c r="P67" s="154"/>
      <c r="Q67" s="155"/>
    </row>
    <row r="68" spans="1:17" x14ac:dyDescent="0.25">
      <c r="A68" s="133">
        <v>50</v>
      </c>
      <c r="B68" s="134"/>
      <c r="C68" s="134"/>
      <c r="D68" s="134"/>
      <c r="E68" s="134"/>
      <c r="F68" s="134"/>
      <c r="G68" s="134"/>
      <c r="H68" s="134"/>
      <c r="I68" s="134"/>
      <c r="J68" s="134"/>
      <c r="K68" s="134"/>
      <c r="L68" s="152"/>
      <c r="M68" s="152"/>
      <c r="N68" s="152"/>
      <c r="O68" s="152"/>
      <c r="P68" s="152"/>
      <c r="Q68" s="153"/>
    </row>
    <row r="69" spans="1:17" x14ac:dyDescent="0.25">
      <c r="A69" s="131">
        <v>51</v>
      </c>
      <c r="B69" s="132"/>
      <c r="C69" s="132"/>
      <c r="D69" s="132"/>
      <c r="E69" s="132"/>
      <c r="F69" s="132"/>
      <c r="G69" s="132"/>
      <c r="H69" s="132"/>
      <c r="I69" s="132"/>
      <c r="J69" s="132"/>
      <c r="K69" s="132"/>
      <c r="L69" s="154"/>
      <c r="M69" s="154"/>
      <c r="N69" s="154"/>
      <c r="O69" s="154"/>
      <c r="P69" s="154"/>
      <c r="Q69" s="155"/>
    </row>
    <row r="70" spans="1:17" x14ac:dyDescent="0.25">
      <c r="A70" s="133">
        <v>52</v>
      </c>
      <c r="B70" s="134"/>
      <c r="C70" s="134"/>
      <c r="D70" s="134"/>
      <c r="E70" s="134"/>
      <c r="F70" s="134"/>
      <c r="G70" s="134"/>
      <c r="H70" s="134"/>
      <c r="I70" s="134"/>
      <c r="J70" s="134"/>
      <c r="K70" s="134"/>
      <c r="L70" s="152"/>
      <c r="M70" s="152"/>
      <c r="N70" s="152"/>
      <c r="O70" s="152"/>
      <c r="P70" s="152"/>
      <c r="Q70" s="153"/>
    </row>
    <row r="71" spans="1:17" x14ac:dyDescent="0.25">
      <c r="A71" s="127">
        <v>53</v>
      </c>
      <c r="B71" s="128"/>
      <c r="C71" s="128"/>
      <c r="D71" s="128"/>
      <c r="E71" s="128"/>
      <c r="F71" s="128"/>
      <c r="G71" s="128"/>
      <c r="H71" s="128"/>
      <c r="I71" s="128"/>
      <c r="J71" s="128"/>
      <c r="K71" s="128"/>
      <c r="L71" s="154"/>
      <c r="M71" s="154"/>
      <c r="N71" s="154"/>
      <c r="O71" s="154"/>
      <c r="P71" s="154"/>
      <c r="Q71" s="155"/>
    </row>
    <row r="72" spans="1:17" x14ac:dyDescent="0.25">
      <c r="A72" s="3"/>
      <c r="B72" s="3"/>
      <c r="C72" s="3"/>
      <c r="D72" s="3"/>
      <c r="E72" s="3"/>
      <c r="F72" s="3"/>
      <c r="G72" s="3"/>
      <c r="H72" s="3"/>
      <c r="I72" s="156"/>
      <c r="J72" s="156"/>
      <c r="K72" s="3"/>
      <c r="L72" s="3"/>
      <c r="M72" s="3"/>
      <c r="N72" s="3"/>
      <c r="O72" s="3"/>
      <c r="P72" s="3"/>
      <c r="Q72" s="3"/>
    </row>
  </sheetData>
  <dataConsolidate/>
  <mergeCells count="71">
    <mergeCell ref="B2:I4"/>
    <mergeCell ref="C17:J17"/>
    <mergeCell ref="K17:K18"/>
    <mergeCell ref="B17:B18"/>
    <mergeCell ref="L17:Q18"/>
    <mergeCell ref="C9:J9"/>
    <mergeCell ref="L27:Q27"/>
    <mergeCell ref="C8:J8"/>
    <mergeCell ref="C7:J7"/>
    <mergeCell ref="B16:J16"/>
    <mergeCell ref="B15:J15"/>
    <mergeCell ref="L19:Q19"/>
    <mergeCell ref="C14:J14"/>
    <mergeCell ref="C13:J13"/>
    <mergeCell ref="C12:J12"/>
    <mergeCell ref="C11:J11"/>
    <mergeCell ref="C10:J10"/>
    <mergeCell ref="L22:Q22"/>
    <mergeCell ref="L23:Q23"/>
    <mergeCell ref="L24:Q24"/>
    <mergeCell ref="L25:Q25"/>
    <mergeCell ref="L26:Q26"/>
    <mergeCell ref="L39:Q39"/>
    <mergeCell ref="L28:Q28"/>
    <mergeCell ref="L29:Q29"/>
    <mergeCell ref="L30:Q30"/>
    <mergeCell ref="L31:Q31"/>
    <mergeCell ref="L32:Q32"/>
    <mergeCell ref="L33:Q33"/>
    <mergeCell ref="L34:Q34"/>
    <mergeCell ref="L35:Q35"/>
    <mergeCell ref="L36:Q36"/>
    <mergeCell ref="L37:Q37"/>
    <mergeCell ref="L38:Q38"/>
    <mergeCell ref="L51:Q51"/>
    <mergeCell ref="L40:Q40"/>
    <mergeCell ref="L41:Q41"/>
    <mergeCell ref="L42:Q42"/>
    <mergeCell ref="L43:Q43"/>
    <mergeCell ref="L44:Q44"/>
    <mergeCell ref="L45:Q45"/>
    <mergeCell ref="L46:Q46"/>
    <mergeCell ref="L47:Q47"/>
    <mergeCell ref="L48:Q48"/>
    <mergeCell ref="L49:Q49"/>
    <mergeCell ref="L50:Q50"/>
    <mergeCell ref="L61:Q61"/>
    <mergeCell ref="L62:Q62"/>
    <mergeCell ref="L63:Q63"/>
    <mergeCell ref="L52:Q52"/>
    <mergeCell ref="L53:Q53"/>
    <mergeCell ref="L54:Q54"/>
    <mergeCell ref="L55:Q55"/>
    <mergeCell ref="L56:Q56"/>
    <mergeCell ref="L57:Q57"/>
    <mergeCell ref="L70:Q70"/>
    <mergeCell ref="L71:Q71"/>
    <mergeCell ref="I72:J72"/>
    <mergeCell ref="B6:J6"/>
    <mergeCell ref="A17:A18"/>
    <mergeCell ref="L20:Q20"/>
    <mergeCell ref="L21:Q21"/>
    <mergeCell ref="L64:Q64"/>
    <mergeCell ref="L65:Q65"/>
    <mergeCell ref="L66:Q66"/>
    <mergeCell ref="L67:Q67"/>
    <mergeCell ref="L68:Q68"/>
    <mergeCell ref="L69:Q69"/>
    <mergeCell ref="L58:Q58"/>
    <mergeCell ref="L59:Q59"/>
    <mergeCell ref="L60:Q60"/>
  </mergeCells>
  <dataValidations count="5">
    <dataValidation type="list" allowBlank="1" showInputMessage="1" showErrorMessage="1" sqref="K19:K71">
      <formula1>"Excellent, Good, Fair, Replace"</formula1>
    </dataValidation>
    <dataValidation type="list" allowBlank="1" showInputMessage="1" showErrorMessage="1" sqref="D19:D71">
      <formula1>"6, 8, 12, Hydrant"</formula1>
    </dataValidation>
    <dataValidation type="list" allowBlank="1" showInputMessage="1" showErrorMessage="1" sqref="F19:I71">
      <formula1>"Yes, No"</formula1>
    </dataValidation>
    <dataValidation type="list" allowBlank="1" showInputMessage="1" showErrorMessage="1" sqref="C19:C71">
      <formula1>" ,Yes, No"</formula1>
    </dataValidation>
    <dataValidation type="list" allowBlank="1" showInputMessage="1" showErrorMessage="1" sqref="J19:J71">
      <formula1>"Yes, No-Visual, No-Acoutic"</formula1>
    </dataValidation>
  </dataValidations>
  <pageMargins left="0.7" right="0.7" top="0.75" bottom="0.75" header="0.3" footer="0.3"/>
  <pageSetup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36"/>
  <sheetViews>
    <sheetView topLeftCell="A3" workbookViewId="0">
      <pane xSplit="1" ySplit="15" topLeftCell="B18" activePane="bottomRight" state="frozen"/>
      <selection activeCell="A3" sqref="A3"/>
      <selection pane="topRight" activeCell="B3" sqref="B3"/>
      <selection pane="bottomLeft" activeCell="A18" sqref="A18"/>
      <selection pane="bottomRight" activeCell="C40" sqref="C40"/>
    </sheetView>
  </sheetViews>
  <sheetFormatPr defaultRowHeight="15" x14ac:dyDescent="0.25"/>
  <cols>
    <col min="1" max="1" width="11" style="3" customWidth="1"/>
    <col min="2" max="2" width="11.85546875" style="3" customWidth="1"/>
    <col min="3" max="9" width="11" style="3" customWidth="1"/>
    <col min="10" max="17" width="12" style="3" customWidth="1"/>
    <col min="18" max="16384" width="9.140625" style="3"/>
  </cols>
  <sheetData>
    <row r="2" spans="1:17" ht="15" customHeight="1" x14ac:dyDescent="0.25">
      <c r="B2" s="151" t="s">
        <v>165</v>
      </c>
      <c r="C2" s="151"/>
      <c r="D2" s="151"/>
      <c r="E2" s="151"/>
      <c r="F2" s="151"/>
      <c r="G2" s="151"/>
      <c r="H2" s="151"/>
      <c r="I2" s="151"/>
      <c r="J2" s="125"/>
      <c r="K2" s="125"/>
    </row>
    <row r="3" spans="1:17" x14ac:dyDescent="0.25">
      <c r="B3" s="151"/>
      <c r="C3" s="151"/>
      <c r="D3" s="151"/>
      <c r="E3" s="151"/>
      <c r="F3" s="151"/>
      <c r="G3" s="151"/>
      <c r="H3" s="151"/>
      <c r="I3" s="151"/>
      <c r="J3" s="125"/>
      <c r="K3" s="125"/>
    </row>
    <row r="4" spans="1:17" x14ac:dyDescent="0.25">
      <c r="B4" s="151"/>
      <c r="C4" s="151"/>
      <c r="D4" s="151"/>
      <c r="E4" s="151"/>
      <c r="F4" s="151"/>
      <c r="G4" s="151"/>
      <c r="H4" s="151"/>
      <c r="I4" s="151"/>
      <c r="J4" s="125"/>
      <c r="K4" s="125"/>
    </row>
    <row r="6" spans="1:17" ht="15.75" x14ac:dyDescent="0.25">
      <c r="B6" s="150" t="s">
        <v>17</v>
      </c>
      <c r="C6" s="150"/>
      <c r="D6" s="150"/>
      <c r="E6" s="150"/>
      <c r="F6" s="150"/>
      <c r="G6" s="150"/>
      <c r="H6" s="150"/>
      <c r="I6" s="150"/>
      <c r="J6" s="150"/>
    </row>
    <row r="7" spans="1:17" ht="15.75" customHeight="1" x14ac:dyDescent="0.25">
      <c r="B7" s="126">
        <v>1</v>
      </c>
      <c r="C7" s="151" t="s">
        <v>178</v>
      </c>
      <c r="D7" s="151"/>
      <c r="E7" s="151"/>
      <c r="F7" s="151"/>
      <c r="G7" s="151"/>
      <c r="H7" s="151"/>
      <c r="I7" s="151"/>
      <c r="J7" s="151"/>
      <c r="N7" s="20"/>
    </row>
    <row r="8" spans="1:17" ht="15.75" x14ac:dyDescent="0.25">
      <c r="B8" s="126">
        <v>2</v>
      </c>
      <c r="C8" s="149" t="s">
        <v>179</v>
      </c>
      <c r="D8" s="149"/>
      <c r="E8" s="149"/>
      <c r="F8" s="149"/>
      <c r="G8" s="149"/>
      <c r="H8" s="149"/>
      <c r="I8" s="149"/>
      <c r="J8" s="149"/>
      <c r="N8" s="21"/>
    </row>
    <row r="9" spans="1:17" ht="15.75" x14ac:dyDescent="0.25">
      <c r="B9" s="126">
        <v>3</v>
      </c>
      <c r="C9" s="149" t="s">
        <v>180</v>
      </c>
      <c r="D9" s="149"/>
      <c r="E9" s="149"/>
      <c r="F9" s="149"/>
      <c r="G9" s="149"/>
      <c r="H9" s="149"/>
      <c r="I9" s="149"/>
      <c r="J9" s="149"/>
      <c r="N9" s="21"/>
    </row>
    <row r="10" spans="1:17" ht="15.75" x14ac:dyDescent="0.25">
      <c r="B10" s="126">
        <v>4</v>
      </c>
      <c r="C10" s="149" t="s">
        <v>201</v>
      </c>
      <c r="D10" s="149"/>
      <c r="E10" s="149"/>
      <c r="F10" s="149"/>
      <c r="G10" s="149"/>
      <c r="H10" s="149"/>
      <c r="I10" s="149"/>
      <c r="J10" s="149"/>
      <c r="N10" s="21"/>
    </row>
    <row r="11" spans="1:17" ht="15.75" x14ac:dyDescent="0.25">
      <c r="B11" s="126">
        <v>5</v>
      </c>
      <c r="C11" s="149" t="s">
        <v>200</v>
      </c>
      <c r="D11" s="149"/>
      <c r="E11" s="149"/>
      <c r="F11" s="149"/>
      <c r="G11" s="149"/>
      <c r="H11" s="149"/>
      <c r="I11" s="149"/>
      <c r="J11" s="149"/>
      <c r="N11" s="21"/>
    </row>
    <row r="12" spans="1:17" ht="15.75" x14ac:dyDescent="0.25">
      <c r="B12" s="126">
        <v>6</v>
      </c>
      <c r="C12" s="149" t="s">
        <v>183</v>
      </c>
      <c r="D12" s="149"/>
      <c r="E12" s="149"/>
      <c r="F12" s="149"/>
      <c r="G12" s="149"/>
      <c r="H12" s="149"/>
      <c r="I12" s="149"/>
      <c r="J12" s="149"/>
      <c r="N12" s="21"/>
    </row>
    <row r="13" spans="1:17" ht="15.75" x14ac:dyDescent="0.25">
      <c r="B13" s="126">
        <v>7</v>
      </c>
      <c r="C13" s="149" t="s">
        <v>184</v>
      </c>
      <c r="D13" s="149"/>
      <c r="E13" s="149"/>
      <c r="F13" s="149"/>
      <c r="G13" s="149"/>
      <c r="H13" s="149"/>
      <c r="I13" s="149"/>
      <c r="J13" s="149"/>
      <c r="N13" s="21"/>
    </row>
    <row r="14" spans="1:17" ht="15.75" x14ac:dyDescent="0.25">
      <c r="B14" s="126">
        <v>8</v>
      </c>
      <c r="C14" s="149" t="s">
        <v>185</v>
      </c>
      <c r="D14" s="149"/>
      <c r="E14" s="149"/>
      <c r="F14" s="149"/>
      <c r="G14" s="149"/>
      <c r="H14" s="149"/>
      <c r="I14" s="149"/>
      <c r="J14" s="149"/>
      <c r="K14" s="3" t="e">
        <f>(COUNTIF(K18:K35,"Excellent")*4+COUNTIF(K18:K35,"Good")*3+COUNTIF(K18:K35,"Fair")*2+COUNTIF(K18:K35,"Replace")*1)/COUNTA(K18:K35)</f>
        <v>#DIV/0!</v>
      </c>
      <c r="L14" s="3" t="s">
        <v>203</v>
      </c>
      <c r="N14" s="21"/>
    </row>
    <row r="15" spans="1:17" ht="16.5" thickBot="1" x14ac:dyDescent="0.3">
      <c r="B15" s="159" t="s">
        <v>174</v>
      </c>
      <c r="C15" s="159"/>
      <c r="D15" s="159"/>
      <c r="E15" s="159"/>
      <c r="F15" s="159"/>
      <c r="G15" s="159"/>
      <c r="H15" s="159"/>
      <c r="I15" s="159"/>
      <c r="J15" s="159"/>
      <c r="K15" s="3" t="e">
        <f>IF(K14&gt;=3.5,"Excellent",IF(K14&gt;=2.5,"Good",IF(K14&gt;=1.5,"Fair",IF(K14&gt;0,"Replace",""))))</f>
        <v>#DIV/0!</v>
      </c>
      <c r="L15" s="3" t="s">
        <v>204</v>
      </c>
      <c r="N15" s="21"/>
    </row>
    <row r="16" spans="1:17" ht="15" customHeight="1" x14ac:dyDescent="0.25">
      <c r="A16" s="157" t="s">
        <v>198</v>
      </c>
      <c r="B16" s="165" t="s">
        <v>191</v>
      </c>
      <c r="C16" s="162" t="s">
        <v>166</v>
      </c>
      <c r="D16" s="163"/>
      <c r="E16" s="163"/>
      <c r="F16" s="163"/>
      <c r="G16" s="163"/>
      <c r="H16" s="163"/>
      <c r="I16" s="163"/>
      <c r="J16" s="164"/>
      <c r="K16" s="165" t="s">
        <v>167</v>
      </c>
      <c r="L16" s="167" t="s">
        <v>173</v>
      </c>
      <c r="M16" s="168"/>
      <c r="N16" s="168"/>
      <c r="O16" s="168"/>
      <c r="P16" s="168"/>
      <c r="Q16" s="169"/>
    </row>
    <row r="17" spans="1:17" ht="15.75" thickBot="1" x14ac:dyDescent="0.3">
      <c r="A17" s="158"/>
      <c r="B17" s="166"/>
      <c r="C17" s="137">
        <v>1</v>
      </c>
      <c r="D17" s="138">
        <v>2</v>
      </c>
      <c r="E17" s="138">
        <v>3</v>
      </c>
      <c r="F17" s="138">
        <v>4</v>
      </c>
      <c r="G17" s="139">
        <v>5</v>
      </c>
      <c r="H17" s="139">
        <v>6</v>
      </c>
      <c r="I17" s="139">
        <v>7</v>
      </c>
      <c r="J17" s="140">
        <v>8</v>
      </c>
      <c r="K17" s="166"/>
      <c r="L17" s="170"/>
      <c r="M17" s="171"/>
      <c r="N17" s="171"/>
      <c r="O17" s="171"/>
      <c r="P17" s="171"/>
      <c r="Q17" s="172"/>
    </row>
    <row r="18" spans="1:17" x14ac:dyDescent="0.25">
      <c r="A18" s="131">
        <v>1</v>
      </c>
      <c r="B18" s="132"/>
      <c r="C18" s="132"/>
      <c r="D18" s="132"/>
      <c r="E18" s="132"/>
      <c r="F18" s="132"/>
      <c r="G18" s="132"/>
      <c r="H18" s="132"/>
      <c r="I18" s="132"/>
      <c r="J18" s="132"/>
      <c r="K18" s="132"/>
      <c r="L18" s="154"/>
      <c r="M18" s="154"/>
      <c r="N18" s="154"/>
      <c r="O18" s="154"/>
      <c r="P18" s="154"/>
      <c r="Q18" s="155"/>
    </row>
    <row r="19" spans="1:17" x14ac:dyDescent="0.25">
      <c r="A19" s="133">
        <v>2</v>
      </c>
      <c r="B19" s="134"/>
      <c r="C19" s="134"/>
      <c r="D19" s="134"/>
      <c r="E19" s="134"/>
      <c r="F19" s="134"/>
      <c r="G19" s="134"/>
      <c r="H19" s="134"/>
      <c r="I19" s="134"/>
      <c r="J19" s="134"/>
      <c r="K19" s="134"/>
      <c r="L19" s="152"/>
      <c r="M19" s="152"/>
      <c r="N19" s="152"/>
      <c r="O19" s="152"/>
      <c r="P19" s="152"/>
      <c r="Q19" s="153"/>
    </row>
    <row r="20" spans="1:17" x14ac:dyDescent="0.25">
      <c r="A20" s="131">
        <v>3</v>
      </c>
      <c r="B20" s="132"/>
      <c r="C20" s="132"/>
      <c r="D20" s="132"/>
      <c r="E20" s="132"/>
      <c r="F20" s="132"/>
      <c r="G20" s="132"/>
      <c r="H20" s="132"/>
      <c r="I20" s="132"/>
      <c r="J20" s="132"/>
      <c r="K20" s="132"/>
      <c r="L20" s="154"/>
      <c r="M20" s="154"/>
      <c r="N20" s="154"/>
      <c r="O20" s="154"/>
      <c r="P20" s="154"/>
      <c r="Q20" s="155"/>
    </row>
    <row r="21" spans="1:17" x14ac:dyDescent="0.25">
      <c r="A21" s="133">
        <v>4</v>
      </c>
      <c r="B21" s="134"/>
      <c r="C21" s="134"/>
      <c r="D21" s="134"/>
      <c r="E21" s="134"/>
      <c r="F21" s="134"/>
      <c r="G21" s="134"/>
      <c r="H21" s="134"/>
      <c r="I21" s="134"/>
      <c r="J21" s="134"/>
      <c r="K21" s="134"/>
      <c r="L21" s="152"/>
      <c r="M21" s="152"/>
      <c r="N21" s="152"/>
      <c r="O21" s="152"/>
      <c r="P21" s="152"/>
      <c r="Q21" s="153"/>
    </row>
    <row r="22" spans="1:17" x14ac:dyDescent="0.25">
      <c r="A22" s="131">
        <v>5</v>
      </c>
      <c r="B22" s="132"/>
      <c r="C22" s="132"/>
      <c r="D22" s="132"/>
      <c r="E22" s="132"/>
      <c r="F22" s="132"/>
      <c r="G22" s="132"/>
      <c r="H22" s="132"/>
      <c r="I22" s="132"/>
      <c r="J22" s="132"/>
      <c r="K22" s="132"/>
      <c r="L22" s="154"/>
      <c r="M22" s="154"/>
      <c r="N22" s="154"/>
      <c r="O22" s="154"/>
      <c r="P22" s="154"/>
      <c r="Q22" s="155"/>
    </row>
    <row r="23" spans="1:17" x14ac:dyDescent="0.25">
      <c r="A23" s="133">
        <v>6</v>
      </c>
      <c r="B23" s="134"/>
      <c r="C23" s="134"/>
      <c r="D23" s="134"/>
      <c r="E23" s="134"/>
      <c r="F23" s="134"/>
      <c r="G23" s="134"/>
      <c r="H23" s="134"/>
      <c r="I23" s="134"/>
      <c r="J23" s="134"/>
      <c r="K23" s="134"/>
      <c r="L23" s="152"/>
      <c r="M23" s="152"/>
      <c r="N23" s="152"/>
      <c r="O23" s="152"/>
      <c r="P23" s="152"/>
      <c r="Q23" s="153"/>
    </row>
    <row r="24" spans="1:17" x14ac:dyDescent="0.25">
      <c r="A24" s="131">
        <v>7</v>
      </c>
      <c r="B24" s="132"/>
      <c r="C24" s="132"/>
      <c r="D24" s="132"/>
      <c r="E24" s="132"/>
      <c r="F24" s="132"/>
      <c r="G24" s="132"/>
      <c r="H24" s="132"/>
      <c r="I24" s="132"/>
      <c r="J24" s="132"/>
      <c r="K24" s="132"/>
      <c r="L24" s="154"/>
      <c r="M24" s="154"/>
      <c r="N24" s="154"/>
      <c r="O24" s="154"/>
      <c r="P24" s="154"/>
      <c r="Q24" s="155"/>
    </row>
    <row r="25" spans="1:17" x14ac:dyDescent="0.25">
      <c r="A25" s="133">
        <v>8</v>
      </c>
      <c r="B25" s="134"/>
      <c r="C25" s="134"/>
      <c r="D25" s="134"/>
      <c r="E25" s="134"/>
      <c r="F25" s="134"/>
      <c r="G25" s="134"/>
      <c r="H25" s="134"/>
      <c r="I25" s="134"/>
      <c r="J25" s="134"/>
      <c r="K25" s="134"/>
      <c r="L25" s="152"/>
      <c r="M25" s="152"/>
      <c r="N25" s="152"/>
      <c r="O25" s="152"/>
      <c r="P25" s="152"/>
      <c r="Q25" s="153"/>
    </row>
    <row r="26" spans="1:17" x14ac:dyDescent="0.25">
      <c r="A26" s="131">
        <v>9</v>
      </c>
      <c r="B26" s="132"/>
      <c r="C26" s="132"/>
      <c r="D26" s="132"/>
      <c r="E26" s="132"/>
      <c r="F26" s="132"/>
      <c r="G26" s="132"/>
      <c r="H26" s="132"/>
      <c r="I26" s="132"/>
      <c r="J26" s="132"/>
      <c r="K26" s="132"/>
      <c r="L26" s="154"/>
      <c r="M26" s="154"/>
      <c r="N26" s="154"/>
      <c r="O26" s="154"/>
      <c r="P26" s="154"/>
      <c r="Q26" s="155"/>
    </row>
    <row r="27" spans="1:17" x14ac:dyDescent="0.25">
      <c r="A27" s="133">
        <v>10</v>
      </c>
      <c r="B27" s="134"/>
      <c r="C27" s="134"/>
      <c r="D27" s="134"/>
      <c r="E27" s="134"/>
      <c r="F27" s="134"/>
      <c r="G27" s="134"/>
      <c r="H27" s="134"/>
      <c r="I27" s="134"/>
      <c r="J27" s="134"/>
      <c r="K27" s="134"/>
      <c r="L27" s="152"/>
      <c r="M27" s="152"/>
      <c r="N27" s="152"/>
      <c r="O27" s="152"/>
      <c r="P27" s="152"/>
      <c r="Q27" s="153"/>
    </row>
    <row r="28" spans="1:17" x14ac:dyDescent="0.25">
      <c r="A28" s="131">
        <v>11</v>
      </c>
      <c r="B28" s="132"/>
      <c r="C28" s="132"/>
      <c r="D28" s="132"/>
      <c r="E28" s="132"/>
      <c r="F28" s="132"/>
      <c r="G28" s="132"/>
      <c r="H28" s="132"/>
      <c r="I28" s="132"/>
      <c r="J28" s="132"/>
      <c r="K28" s="132"/>
      <c r="L28" s="154"/>
      <c r="M28" s="154"/>
      <c r="N28" s="154"/>
      <c r="O28" s="154"/>
      <c r="P28" s="154"/>
      <c r="Q28" s="155"/>
    </row>
    <row r="29" spans="1:17" x14ac:dyDescent="0.25">
      <c r="A29" s="133">
        <v>12</v>
      </c>
      <c r="B29" s="134"/>
      <c r="C29" s="134"/>
      <c r="D29" s="134"/>
      <c r="E29" s="134"/>
      <c r="F29" s="134"/>
      <c r="G29" s="134"/>
      <c r="H29" s="134"/>
      <c r="I29" s="134"/>
      <c r="J29" s="134"/>
      <c r="K29" s="134"/>
      <c r="L29" s="152"/>
      <c r="M29" s="152"/>
      <c r="N29" s="152"/>
      <c r="O29" s="152"/>
      <c r="P29" s="152"/>
      <c r="Q29" s="153"/>
    </row>
    <row r="30" spans="1:17" x14ac:dyDescent="0.25">
      <c r="A30" s="131">
        <v>13</v>
      </c>
      <c r="B30" s="132"/>
      <c r="C30" s="132"/>
      <c r="D30" s="132"/>
      <c r="E30" s="132"/>
      <c r="F30" s="132"/>
      <c r="G30" s="132"/>
      <c r="H30" s="132"/>
      <c r="I30" s="132"/>
      <c r="J30" s="132"/>
      <c r="K30" s="132"/>
      <c r="L30" s="154"/>
      <c r="M30" s="154"/>
      <c r="N30" s="154"/>
      <c r="O30" s="154"/>
      <c r="P30" s="154"/>
      <c r="Q30" s="155"/>
    </row>
    <row r="31" spans="1:17" x14ac:dyDescent="0.25">
      <c r="A31" s="133">
        <v>14</v>
      </c>
      <c r="B31" s="134"/>
      <c r="C31" s="134"/>
      <c r="D31" s="134"/>
      <c r="E31" s="134"/>
      <c r="F31" s="134"/>
      <c r="G31" s="134"/>
      <c r="H31" s="134"/>
      <c r="I31" s="134"/>
      <c r="J31" s="134"/>
      <c r="K31" s="134"/>
      <c r="L31" s="152"/>
      <c r="M31" s="152"/>
      <c r="N31" s="152"/>
      <c r="O31" s="152"/>
      <c r="P31" s="152"/>
      <c r="Q31" s="153"/>
    </row>
    <row r="32" spans="1:17" x14ac:dyDescent="0.25">
      <c r="A32" s="131">
        <v>15</v>
      </c>
      <c r="B32" s="132"/>
      <c r="C32" s="132"/>
      <c r="D32" s="132"/>
      <c r="E32" s="132"/>
      <c r="F32" s="132"/>
      <c r="G32" s="132"/>
      <c r="H32" s="132"/>
      <c r="I32" s="132"/>
      <c r="J32" s="132"/>
      <c r="K32" s="132"/>
      <c r="L32" s="154"/>
      <c r="M32" s="154"/>
      <c r="N32" s="154"/>
      <c r="O32" s="154"/>
      <c r="P32" s="154"/>
      <c r="Q32" s="155"/>
    </row>
    <row r="33" spans="1:17" x14ac:dyDescent="0.25">
      <c r="A33" s="133">
        <v>16</v>
      </c>
      <c r="B33" s="134"/>
      <c r="C33" s="134"/>
      <c r="D33" s="134"/>
      <c r="E33" s="134"/>
      <c r="F33" s="134"/>
      <c r="G33" s="134"/>
      <c r="H33" s="134"/>
      <c r="I33" s="134"/>
      <c r="J33" s="134"/>
      <c r="K33" s="134"/>
      <c r="L33" s="152"/>
      <c r="M33" s="152"/>
      <c r="N33" s="152"/>
      <c r="O33" s="152"/>
      <c r="P33" s="152"/>
      <c r="Q33" s="153"/>
    </row>
    <row r="34" spans="1:17" x14ac:dyDescent="0.25">
      <c r="A34" s="131">
        <v>17</v>
      </c>
      <c r="B34" s="132"/>
      <c r="C34" s="132"/>
      <c r="D34" s="132"/>
      <c r="E34" s="132"/>
      <c r="F34" s="132"/>
      <c r="G34" s="132"/>
      <c r="H34" s="132"/>
      <c r="I34" s="132"/>
      <c r="J34" s="132"/>
      <c r="K34" s="132"/>
      <c r="L34" s="154"/>
      <c r="M34" s="154"/>
      <c r="N34" s="154"/>
      <c r="O34" s="154"/>
      <c r="P34" s="154"/>
      <c r="Q34" s="155"/>
    </row>
    <row r="35" spans="1:17" x14ac:dyDescent="0.25">
      <c r="A35" s="129">
        <v>18</v>
      </c>
      <c r="B35" s="130"/>
      <c r="C35" s="130"/>
      <c r="D35" s="130"/>
      <c r="E35" s="130"/>
      <c r="F35" s="130"/>
      <c r="G35" s="130"/>
      <c r="H35" s="130"/>
      <c r="I35" s="130"/>
      <c r="J35" s="130"/>
      <c r="K35" s="130"/>
      <c r="L35" s="152"/>
      <c r="M35" s="152"/>
      <c r="N35" s="152"/>
      <c r="O35" s="152"/>
      <c r="P35" s="152"/>
      <c r="Q35" s="153"/>
    </row>
    <row r="36" spans="1:17" x14ac:dyDescent="0.25">
      <c r="I36" s="156"/>
      <c r="J36" s="156"/>
    </row>
  </sheetData>
  <dataConsolidate/>
  <mergeCells count="35">
    <mergeCell ref="C11:J11"/>
    <mergeCell ref="B2:I4"/>
    <mergeCell ref="C7:J7"/>
    <mergeCell ref="C8:J8"/>
    <mergeCell ref="C9:J9"/>
    <mergeCell ref="C10:J10"/>
    <mergeCell ref="K16:K17"/>
    <mergeCell ref="L16:Q17"/>
    <mergeCell ref="C12:J12"/>
    <mergeCell ref="C13:J13"/>
    <mergeCell ref="C14:J14"/>
    <mergeCell ref="B15:J15"/>
    <mergeCell ref="B16:B17"/>
    <mergeCell ref="C16:J16"/>
    <mergeCell ref="L23:Q23"/>
    <mergeCell ref="L24:Q24"/>
    <mergeCell ref="L25:Q25"/>
    <mergeCell ref="L26:Q26"/>
    <mergeCell ref="L27:Q27"/>
    <mergeCell ref="I36:J36"/>
    <mergeCell ref="B6:J6"/>
    <mergeCell ref="A16:A17"/>
    <mergeCell ref="L18:Q18"/>
    <mergeCell ref="L19:Q19"/>
    <mergeCell ref="L20:Q20"/>
    <mergeCell ref="L21:Q21"/>
    <mergeCell ref="L34:Q34"/>
    <mergeCell ref="L35:Q35"/>
    <mergeCell ref="L28:Q28"/>
    <mergeCell ref="L29:Q29"/>
    <mergeCell ref="L30:Q30"/>
    <mergeCell ref="L31:Q31"/>
    <mergeCell ref="L32:Q32"/>
    <mergeCell ref="L33:Q33"/>
    <mergeCell ref="L22:Q22"/>
  </mergeCells>
  <dataValidations count="4">
    <dataValidation type="list" allowBlank="1" showInputMessage="1" showErrorMessage="1" sqref="C18:E35">
      <formula1>" ,Yes, No"</formula1>
    </dataValidation>
    <dataValidation type="list" allowBlank="1" showInputMessage="1" showErrorMessage="1" sqref="F18:H35">
      <formula1>"Yes, No"</formula1>
    </dataValidation>
    <dataValidation type="list" allowBlank="1" showInputMessage="1" showErrorMessage="1" sqref="J18:J35">
      <formula1>"Excellent, Fair (some peeling/chipping), Needs Painting"</formula1>
    </dataValidation>
    <dataValidation type="list" allowBlank="1" showInputMessage="1" showErrorMessage="1" sqref="K18:K35">
      <formula1>"Excellent, Good, Fair, Replace"</formula1>
    </dataValidation>
  </dataValidations>
  <pageMargins left="0.7" right="0.7" top="0.75" bottom="0.75" header="0.3" footer="0.3"/>
  <pageSetup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25"/>
  <sheetViews>
    <sheetView workbookViewId="0">
      <pane xSplit="1" ySplit="16" topLeftCell="B17" activePane="bottomRight" state="frozen"/>
      <selection pane="topRight" activeCell="B1" sqref="B1"/>
      <selection pane="bottomLeft" activeCell="A17" sqref="A17"/>
      <selection pane="bottomRight" activeCell="E38" sqref="E38"/>
    </sheetView>
  </sheetViews>
  <sheetFormatPr defaultRowHeight="15" x14ac:dyDescent="0.25"/>
  <cols>
    <col min="1" max="1" width="11" style="3" customWidth="1"/>
    <col min="2" max="2" width="21.7109375" style="3" customWidth="1"/>
    <col min="3" max="9" width="11" style="3" customWidth="1"/>
    <col min="10" max="15" width="12" style="3" customWidth="1"/>
    <col min="16" max="16384" width="9.140625" style="3"/>
  </cols>
  <sheetData>
    <row r="2" spans="1:15" ht="15" customHeight="1" x14ac:dyDescent="0.25">
      <c r="B2" s="151" t="s">
        <v>165</v>
      </c>
      <c r="C2" s="151"/>
      <c r="D2" s="151"/>
      <c r="E2" s="151"/>
      <c r="F2" s="151"/>
      <c r="G2" s="151"/>
      <c r="H2" s="151"/>
      <c r="I2" s="125"/>
    </row>
    <row r="3" spans="1:15" x14ac:dyDescent="0.25">
      <c r="B3" s="151"/>
      <c r="C3" s="151"/>
      <c r="D3" s="151"/>
      <c r="E3" s="151"/>
      <c r="F3" s="151"/>
      <c r="G3" s="151"/>
      <c r="H3" s="151"/>
      <c r="I3" s="125"/>
    </row>
    <row r="4" spans="1:15" ht="15.75" x14ac:dyDescent="0.25">
      <c r="B4" s="151"/>
      <c r="C4" s="151"/>
      <c r="D4" s="151"/>
      <c r="E4" s="151"/>
      <c r="F4" s="151"/>
      <c r="G4" s="151"/>
      <c r="H4" s="151"/>
      <c r="I4" s="125"/>
      <c r="K4" s="20"/>
    </row>
    <row r="5" spans="1:15" ht="15.75" x14ac:dyDescent="0.25">
      <c r="K5" s="21"/>
    </row>
    <row r="6" spans="1:15" ht="15.75" x14ac:dyDescent="0.25">
      <c r="B6" s="150" t="s">
        <v>18</v>
      </c>
      <c r="C6" s="150"/>
      <c r="D6" s="150"/>
      <c r="E6" s="150"/>
      <c r="F6" s="150"/>
      <c r="G6" s="150"/>
      <c r="H6" s="150"/>
      <c r="K6" s="21"/>
    </row>
    <row r="7" spans="1:15" ht="15.75" customHeight="1" x14ac:dyDescent="0.25">
      <c r="B7" s="126">
        <v>1</v>
      </c>
      <c r="C7" s="151" t="s">
        <v>178</v>
      </c>
      <c r="D7" s="151"/>
      <c r="E7" s="151"/>
      <c r="F7" s="151"/>
      <c r="G7" s="151"/>
      <c r="H7" s="151"/>
      <c r="K7" s="21"/>
    </row>
    <row r="8" spans="1:15" ht="15.75" x14ac:dyDescent="0.25">
      <c r="B8" s="126">
        <v>2</v>
      </c>
      <c r="C8" s="149" t="s">
        <v>186</v>
      </c>
      <c r="D8" s="149"/>
      <c r="E8" s="149"/>
      <c r="F8" s="149"/>
      <c r="G8" s="149"/>
      <c r="H8" s="149"/>
      <c r="K8" s="21"/>
    </row>
    <row r="9" spans="1:15" ht="15.75" x14ac:dyDescent="0.25">
      <c r="B9" s="126">
        <v>3</v>
      </c>
      <c r="C9" s="149" t="s">
        <v>187</v>
      </c>
      <c r="D9" s="149"/>
      <c r="E9" s="149"/>
      <c r="F9" s="149"/>
      <c r="G9" s="149"/>
      <c r="H9" s="149"/>
      <c r="K9" s="21"/>
    </row>
    <row r="10" spans="1:15" ht="15.75" x14ac:dyDescent="0.25">
      <c r="B10" s="126">
        <v>4</v>
      </c>
      <c r="C10" s="149" t="s">
        <v>188</v>
      </c>
      <c r="D10" s="149"/>
      <c r="E10" s="149"/>
      <c r="F10" s="149"/>
      <c r="G10" s="149"/>
      <c r="H10" s="149"/>
      <c r="K10" s="22"/>
    </row>
    <row r="11" spans="1:15" ht="15.75" x14ac:dyDescent="0.25">
      <c r="B11" s="126">
        <v>5</v>
      </c>
      <c r="C11" s="149" t="s">
        <v>189</v>
      </c>
      <c r="D11" s="149"/>
      <c r="E11" s="149"/>
      <c r="F11" s="149"/>
      <c r="G11" s="149"/>
      <c r="H11" s="149"/>
    </row>
    <row r="12" spans="1:15" ht="15.75" x14ac:dyDescent="0.25">
      <c r="B12" s="126">
        <v>6</v>
      </c>
      <c r="C12" s="149" t="s">
        <v>199</v>
      </c>
      <c r="D12" s="149"/>
      <c r="E12" s="149"/>
      <c r="F12" s="149"/>
      <c r="G12" s="149"/>
      <c r="H12" s="149"/>
    </row>
    <row r="13" spans="1:15" ht="15.75" x14ac:dyDescent="0.25">
      <c r="B13" s="159" t="s">
        <v>174</v>
      </c>
      <c r="C13" s="159"/>
      <c r="D13" s="159"/>
      <c r="E13" s="159"/>
      <c r="F13" s="159"/>
      <c r="G13" s="159"/>
      <c r="H13" s="159"/>
      <c r="I13" s="3" t="e">
        <f>(COUNTIF(I17:I125,"Excellent")*4+COUNTIF(I17:I125,"Good")*3+COUNTIF(I17:I125,"Fair")*2+COUNTIF(I17:I125,"Replace")*1)/COUNTA(I17:I125)</f>
        <v>#DIV/0!</v>
      </c>
      <c r="J13" s="3" t="s">
        <v>203</v>
      </c>
      <c r="L13" s="21"/>
    </row>
    <row r="14" spans="1:15" ht="16.5" thickBot="1" x14ac:dyDescent="0.3">
      <c r="B14" s="159" t="s">
        <v>16</v>
      </c>
      <c r="C14" s="159"/>
      <c r="D14" s="159"/>
      <c r="E14" s="159"/>
      <c r="F14" s="159"/>
      <c r="G14" s="159"/>
      <c r="H14" s="159"/>
      <c r="I14" s="3" t="e">
        <f>IF(I13&gt;=3.5,"Excellent",IF(I13&gt;=2.5,"Good",IF(I13&gt;=1.5,"Fair",IF(I13&gt;0,"Replace",""))))</f>
        <v>#DIV/0!</v>
      </c>
      <c r="J14" s="3" t="s">
        <v>204</v>
      </c>
    </row>
    <row r="15" spans="1:15" x14ac:dyDescent="0.25">
      <c r="A15" s="157" t="s">
        <v>198</v>
      </c>
      <c r="B15" s="165" t="s">
        <v>192</v>
      </c>
      <c r="C15" s="175" t="s">
        <v>166</v>
      </c>
      <c r="D15" s="176"/>
      <c r="E15" s="176"/>
      <c r="F15" s="176"/>
      <c r="G15" s="176"/>
      <c r="H15" s="177"/>
      <c r="I15" s="165" t="s">
        <v>167</v>
      </c>
      <c r="J15" s="167" t="s">
        <v>173</v>
      </c>
      <c r="K15" s="168"/>
      <c r="L15" s="168"/>
      <c r="M15" s="168"/>
      <c r="N15" s="168"/>
      <c r="O15" s="169"/>
    </row>
    <row r="16" spans="1:15" ht="15.75" thickBot="1" x14ac:dyDescent="0.3">
      <c r="A16" s="158"/>
      <c r="B16" s="166"/>
      <c r="C16" s="137">
        <v>1</v>
      </c>
      <c r="D16" s="138">
        <v>2</v>
      </c>
      <c r="E16" s="138">
        <v>3</v>
      </c>
      <c r="F16" s="138">
        <v>4</v>
      </c>
      <c r="G16" s="139">
        <v>5</v>
      </c>
      <c r="H16" s="139">
        <v>6</v>
      </c>
      <c r="I16" s="166"/>
      <c r="J16" s="170"/>
      <c r="K16" s="171"/>
      <c r="L16" s="171"/>
      <c r="M16" s="171"/>
      <c r="N16" s="171"/>
      <c r="O16" s="172"/>
    </row>
    <row r="17" spans="1:15" x14ac:dyDescent="0.25">
      <c r="A17" s="131">
        <v>1</v>
      </c>
      <c r="B17" s="132"/>
      <c r="C17" s="132"/>
      <c r="D17" s="132"/>
      <c r="E17" s="132"/>
      <c r="F17" s="132"/>
      <c r="G17" s="132"/>
      <c r="H17" s="132"/>
      <c r="I17" s="132"/>
      <c r="J17" s="173"/>
      <c r="K17" s="173"/>
      <c r="L17" s="173"/>
      <c r="M17" s="173"/>
      <c r="N17" s="173"/>
      <c r="O17" s="174"/>
    </row>
    <row r="18" spans="1:15" x14ac:dyDescent="0.25">
      <c r="A18" s="133">
        <v>2</v>
      </c>
      <c r="B18" s="134"/>
      <c r="C18" s="134"/>
      <c r="D18" s="134"/>
      <c r="E18" s="134"/>
      <c r="F18" s="134"/>
      <c r="G18" s="134"/>
      <c r="H18" s="134"/>
      <c r="I18" s="134"/>
      <c r="J18" s="152"/>
      <c r="K18" s="152"/>
      <c r="L18" s="152"/>
      <c r="M18" s="152"/>
      <c r="N18" s="152"/>
      <c r="O18" s="153"/>
    </row>
    <row r="19" spans="1:15" x14ac:dyDescent="0.25">
      <c r="A19" s="131">
        <v>3</v>
      </c>
      <c r="B19" s="132"/>
      <c r="C19" s="132"/>
      <c r="D19" s="132"/>
      <c r="E19" s="132"/>
      <c r="F19" s="132"/>
      <c r="G19" s="132"/>
      <c r="H19" s="132"/>
      <c r="I19" s="132"/>
      <c r="J19" s="154"/>
      <c r="K19" s="154"/>
      <c r="L19" s="154"/>
      <c r="M19" s="154"/>
      <c r="N19" s="154"/>
      <c r="O19" s="155"/>
    </row>
    <row r="20" spans="1:15" x14ac:dyDescent="0.25">
      <c r="A20" s="133">
        <v>4</v>
      </c>
      <c r="B20" s="134"/>
      <c r="C20" s="134"/>
      <c r="D20" s="134"/>
      <c r="E20" s="134"/>
      <c r="F20" s="134"/>
      <c r="G20" s="134"/>
      <c r="H20" s="134"/>
      <c r="I20" s="134"/>
      <c r="J20" s="152"/>
      <c r="K20" s="152"/>
      <c r="L20" s="152"/>
      <c r="M20" s="152"/>
      <c r="N20" s="152"/>
      <c r="O20" s="153"/>
    </row>
    <row r="21" spans="1:15" x14ac:dyDescent="0.25">
      <c r="A21" s="131">
        <v>5</v>
      </c>
      <c r="B21" s="132"/>
      <c r="C21" s="132"/>
      <c r="D21" s="132"/>
      <c r="E21" s="132"/>
      <c r="F21" s="132"/>
      <c r="G21" s="132"/>
      <c r="H21" s="132"/>
      <c r="I21" s="132"/>
      <c r="J21" s="154"/>
      <c r="K21" s="154"/>
      <c r="L21" s="154"/>
      <c r="M21" s="154"/>
      <c r="N21" s="154"/>
      <c r="O21" s="155"/>
    </row>
    <row r="22" spans="1:15" x14ac:dyDescent="0.25">
      <c r="A22" s="133">
        <v>6</v>
      </c>
      <c r="B22" s="134"/>
      <c r="C22" s="134"/>
      <c r="D22" s="134"/>
      <c r="E22" s="134"/>
      <c r="F22" s="134"/>
      <c r="G22" s="134"/>
      <c r="H22" s="134"/>
      <c r="I22" s="134"/>
      <c r="J22" s="152"/>
      <c r="K22" s="152"/>
      <c r="L22" s="152"/>
      <c r="M22" s="152"/>
      <c r="N22" s="152"/>
      <c r="O22" s="153"/>
    </row>
    <row r="23" spans="1:15" x14ac:dyDescent="0.25">
      <c r="A23" s="131">
        <v>7</v>
      </c>
      <c r="B23" s="132"/>
      <c r="C23" s="132"/>
      <c r="D23" s="132"/>
      <c r="E23" s="132"/>
      <c r="F23" s="132"/>
      <c r="G23" s="132"/>
      <c r="H23" s="132"/>
      <c r="I23" s="132"/>
      <c r="J23" s="154"/>
      <c r="K23" s="154"/>
      <c r="L23" s="154"/>
      <c r="M23" s="154"/>
      <c r="N23" s="154"/>
      <c r="O23" s="155"/>
    </row>
    <row r="24" spans="1:15" x14ac:dyDescent="0.25">
      <c r="A24" s="133">
        <v>8</v>
      </c>
      <c r="B24" s="134"/>
      <c r="C24" s="134"/>
      <c r="D24" s="134"/>
      <c r="E24" s="134"/>
      <c r="F24" s="134"/>
      <c r="G24" s="134"/>
      <c r="H24" s="134"/>
      <c r="I24" s="134"/>
      <c r="J24" s="152"/>
      <c r="K24" s="152"/>
      <c r="L24" s="152"/>
      <c r="M24" s="152"/>
      <c r="N24" s="152"/>
      <c r="O24" s="153"/>
    </row>
    <row r="25" spans="1:15" x14ac:dyDescent="0.25">
      <c r="A25" s="131">
        <v>9</v>
      </c>
      <c r="B25" s="132"/>
      <c r="C25" s="132"/>
      <c r="D25" s="132"/>
      <c r="E25" s="132"/>
      <c r="F25" s="132"/>
      <c r="G25" s="132"/>
      <c r="H25" s="132"/>
      <c r="I25" s="132"/>
      <c r="J25" s="154"/>
      <c r="K25" s="154"/>
      <c r="L25" s="154"/>
      <c r="M25" s="154"/>
      <c r="N25" s="154"/>
      <c r="O25" s="155"/>
    </row>
    <row r="26" spans="1:15" x14ac:dyDescent="0.25">
      <c r="A26" s="133">
        <v>10</v>
      </c>
      <c r="B26" s="134"/>
      <c r="C26" s="134"/>
      <c r="D26" s="134"/>
      <c r="E26" s="134"/>
      <c r="F26" s="134"/>
      <c r="G26" s="134"/>
      <c r="H26" s="134"/>
      <c r="I26" s="134"/>
      <c r="J26" s="152"/>
      <c r="K26" s="152"/>
      <c r="L26" s="152"/>
      <c r="M26" s="152"/>
      <c r="N26" s="152"/>
      <c r="O26" s="153"/>
    </row>
    <row r="27" spans="1:15" x14ac:dyDescent="0.25">
      <c r="A27" s="131">
        <v>11</v>
      </c>
      <c r="B27" s="132"/>
      <c r="C27" s="132"/>
      <c r="D27" s="132"/>
      <c r="E27" s="132"/>
      <c r="F27" s="132"/>
      <c r="G27" s="132"/>
      <c r="H27" s="132"/>
      <c r="I27" s="132"/>
      <c r="J27" s="154"/>
      <c r="K27" s="154"/>
      <c r="L27" s="154"/>
      <c r="M27" s="154"/>
      <c r="N27" s="154"/>
      <c r="O27" s="155"/>
    </row>
    <row r="28" spans="1:15" x14ac:dyDescent="0.25">
      <c r="A28" s="133">
        <v>12</v>
      </c>
      <c r="B28" s="134"/>
      <c r="C28" s="134"/>
      <c r="D28" s="134"/>
      <c r="E28" s="134"/>
      <c r="F28" s="134"/>
      <c r="G28" s="134"/>
      <c r="H28" s="134"/>
      <c r="I28" s="134"/>
      <c r="J28" s="152"/>
      <c r="K28" s="152"/>
      <c r="L28" s="152"/>
      <c r="M28" s="152"/>
      <c r="N28" s="152"/>
      <c r="O28" s="153"/>
    </row>
    <row r="29" spans="1:15" x14ac:dyDescent="0.25">
      <c r="A29" s="131">
        <v>13</v>
      </c>
      <c r="B29" s="132"/>
      <c r="C29" s="132"/>
      <c r="D29" s="132"/>
      <c r="E29" s="132"/>
      <c r="F29" s="132"/>
      <c r="G29" s="132"/>
      <c r="H29" s="132"/>
      <c r="I29" s="132"/>
      <c r="J29" s="154"/>
      <c r="K29" s="154"/>
      <c r="L29" s="154"/>
      <c r="M29" s="154"/>
      <c r="N29" s="154"/>
      <c r="O29" s="155"/>
    </row>
    <row r="30" spans="1:15" x14ac:dyDescent="0.25">
      <c r="A30" s="133">
        <v>14</v>
      </c>
      <c r="B30" s="134"/>
      <c r="C30" s="134"/>
      <c r="D30" s="134"/>
      <c r="E30" s="134"/>
      <c r="F30" s="134"/>
      <c r="G30" s="134"/>
      <c r="H30" s="134"/>
      <c r="I30" s="134"/>
      <c r="J30" s="152"/>
      <c r="K30" s="152"/>
      <c r="L30" s="152"/>
      <c r="M30" s="152"/>
      <c r="N30" s="152"/>
      <c r="O30" s="153"/>
    </row>
    <row r="31" spans="1:15" x14ac:dyDescent="0.25">
      <c r="A31" s="131">
        <v>15</v>
      </c>
      <c r="B31" s="132"/>
      <c r="C31" s="132"/>
      <c r="D31" s="132"/>
      <c r="E31" s="132"/>
      <c r="F31" s="132"/>
      <c r="G31" s="132"/>
      <c r="H31" s="132"/>
      <c r="I31" s="132"/>
      <c r="J31" s="154"/>
      <c r="K31" s="154"/>
      <c r="L31" s="154"/>
      <c r="M31" s="154"/>
      <c r="N31" s="154"/>
      <c r="O31" s="155"/>
    </row>
    <row r="32" spans="1:15" x14ac:dyDescent="0.25">
      <c r="A32" s="133">
        <v>16</v>
      </c>
      <c r="B32" s="134"/>
      <c r="C32" s="134"/>
      <c r="D32" s="134"/>
      <c r="E32" s="134"/>
      <c r="F32" s="134"/>
      <c r="G32" s="134"/>
      <c r="H32" s="134"/>
      <c r="I32" s="134"/>
      <c r="J32" s="152"/>
      <c r="K32" s="152"/>
      <c r="L32" s="152"/>
      <c r="M32" s="152"/>
      <c r="N32" s="152"/>
      <c r="O32" s="153"/>
    </row>
    <row r="33" spans="1:15" x14ac:dyDescent="0.25">
      <c r="A33" s="131">
        <v>17</v>
      </c>
      <c r="B33" s="132"/>
      <c r="C33" s="132"/>
      <c r="D33" s="132"/>
      <c r="E33" s="132"/>
      <c r="F33" s="132"/>
      <c r="G33" s="132"/>
      <c r="H33" s="132"/>
      <c r="I33" s="132"/>
      <c r="J33" s="154"/>
      <c r="K33" s="154"/>
      <c r="L33" s="154"/>
      <c r="M33" s="154"/>
      <c r="N33" s="154"/>
      <c r="O33" s="155"/>
    </row>
    <row r="34" spans="1:15" x14ac:dyDescent="0.25">
      <c r="A34" s="133">
        <v>18</v>
      </c>
      <c r="B34" s="134"/>
      <c r="C34" s="134"/>
      <c r="D34" s="134"/>
      <c r="E34" s="134"/>
      <c r="F34" s="134"/>
      <c r="G34" s="134"/>
      <c r="H34" s="134"/>
      <c r="I34" s="134"/>
      <c r="J34" s="152"/>
      <c r="K34" s="152"/>
      <c r="L34" s="152"/>
      <c r="M34" s="152"/>
      <c r="N34" s="152"/>
      <c r="O34" s="153"/>
    </row>
    <row r="35" spans="1:15" x14ac:dyDescent="0.25">
      <c r="A35" s="131">
        <v>19</v>
      </c>
      <c r="B35" s="132"/>
      <c r="C35" s="132"/>
      <c r="D35" s="132"/>
      <c r="E35" s="132"/>
      <c r="F35" s="132"/>
      <c r="G35" s="132"/>
      <c r="H35" s="132"/>
      <c r="I35" s="132"/>
      <c r="J35" s="154"/>
      <c r="K35" s="154"/>
      <c r="L35" s="154"/>
      <c r="M35" s="154"/>
      <c r="N35" s="154"/>
      <c r="O35" s="155"/>
    </row>
    <row r="36" spans="1:15" x14ac:dyDescent="0.25">
      <c r="A36" s="133">
        <v>20</v>
      </c>
      <c r="B36" s="134"/>
      <c r="C36" s="134"/>
      <c r="D36" s="134"/>
      <c r="E36" s="134"/>
      <c r="F36" s="134"/>
      <c r="G36" s="134"/>
      <c r="H36" s="134"/>
      <c r="I36" s="134"/>
      <c r="J36" s="152"/>
      <c r="K36" s="152"/>
      <c r="L36" s="152"/>
      <c r="M36" s="152"/>
      <c r="N36" s="152"/>
      <c r="O36" s="153"/>
    </row>
    <row r="37" spans="1:15" x14ac:dyDescent="0.25">
      <c r="A37" s="131">
        <v>21</v>
      </c>
      <c r="B37" s="132"/>
      <c r="C37" s="132"/>
      <c r="D37" s="132"/>
      <c r="E37" s="132"/>
      <c r="F37" s="132"/>
      <c r="G37" s="132"/>
      <c r="H37" s="132"/>
      <c r="I37" s="132"/>
      <c r="J37" s="154"/>
      <c r="K37" s="154"/>
      <c r="L37" s="154"/>
      <c r="M37" s="154"/>
      <c r="N37" s="154"/>
      <c r="O37" s="155"/>
    </row>
    <row r="38" spans="1:15" x14ac:dyDescent="0.25">
      <c r="A38" s="133">
        <v>22</v>
      </c>
      <c r="B38" s="134"/>
      <c r="C38" s="134"/>
      <c r="D38" s="134"/>
      <c r="E38" s="134"/>
      <c r="F38" s="134"/>
      <c r="G38" s="134"/>
      <c r="H38" s="134"/>
      <c r="I38" s="134"/>
      <c r="J38" s="152"/>
      <c r="K38" s="152"/>
      <c r="L38" s="152"/>
      <c r="M38" s="152"/>
      <c r="N38" s="152"/>
      <c r="O38" s="153"/>
    </row>
    <row r="39" spans="1:15" x14ac:dyDescent="0.25">
      <c r="A39" s="131">
        <v>23</v>
      </c>
      <c r="B39" s="132"/>
      <c r="C39" s="132"/>
      <c r="D39" s="132"/>
      <c r="E39" s="132"/>
      <c r="F39" s="132"/>
      <c r="G39" s="132"/>
      <c r="H39" s="132"/>
      <c r="I39" s="132"/>
      <c r="J39" s="154"/>
      <c r="K39" s="154"/>
      <c r="L39" s="154"/>
      <c r="M39" s="154"/>
      <c r="N39" s="154"/>
      <c r="O39" s="155"/>
    </row>
    <row r="40" spans="1:15" x14ac:dyDescent="0.25">
      <c r="A40" s="133">
        <v>24</v>
      </c>
      <c r="B40" s="134"/>
      <c r="C40" s="134"/>
      <c r="D40" s="134"/>
      <c r="E40" s="134"/>
      <c r="F40" s="134"/>
      <c r="G40" s="134"/>
      <c r="H40" s="134"/>
      <c r="I40" s="134"/>
      <c r="J40" s="152"/>
      <c r="K40" s="152"/>
      <c r="L40" s="152"/>
      <c r="M40" s="152"/>
      <c r="N40" s="152"/>
      <c r="O40" s="153"/>
    </row>
    <row r="41" spans="1:15" x14ac:dyDescent="0.25">
      <c r="A41" s="131">
        <v>25</v>
      </c>
      <c r="B41" s="132"/>
      <c r="C41" s="132"/>
      <c r="D41" s="132"/>
      <c r="E41" s="132"/>
      <c r="F41" s="132"/>
      <c r="G41" s="132"/>
      <c r="H41" s="132"/>
      <c r="I41" s="132"/>
      <c r="J41" s="154"/>
      <c r="K41" s="154"/>
      <c r="L41" s="154"/>
      <c r="M41" s="154"/>
      <c r="N41" s="154"/>
      <c r="O41" s="155"/>
    </row>
    <row r="42" spans="1:15" x14ac:dyDescent="0.25">
      <c r="A42" s="133">
        <v>26</v>
      </c>
      <c r="B42" s="134"/>
      <c r="C42" s="134"/>
      <c r="D42" s="134"/>
      <c r="E42" s="134"/>
      <c r="F42" s="134"/>
      <c r="G42" s="134"/>
      <c r="H42" s="134"/>
      <c r="I42" s="134"/>
      <c r="J42" s="152"/>
      <c r="K42" s="152"/>
      <c r="L42" s="152"/>
      <c r="M42" s="152"/>
      <c r="N42" s="152"/>
      <c r="O42" s="153"/>
    </row>
    <row r="43" spans="1:15" x14ac:dyDescent="0.25">
      <c r="A43" s="131">
        <v>27</v>
      </c>
      <c r="B43" s="132"/>
      <c r="C43" s="132"/>
      <c r="D43" s="132"/>
      <c r="E43" s="132"/>
      <c r="F43" s="132"/>
      <c r="G43" s="132"/>
      <c r="H43" s="132"/>
      <c r="I43" s="132"/>
      <c r="J43" s="154"/>
      <c r="K43" s="154"/>
      <c r="L43" s="154"/>
      <c r="M43" s="154"/>
      <c r="N43" s="154"/>
      <c r="O43" s="155"/>
    </row>
    <row r="44" spans="1:15" x14ac:dyDescent="0.25">
      <c r="A44" s="133">
        <v>28</v>
      </c>
      <c r="B44" s="134"/>
      <c r="C44" s="134"/>
      <c r="D44" s="134"/>
      <c r="E44" s="134"/>
      <c r="F44" s="134"/>
      <c r="G44" s="134"/>
      <c r="H44" s="134"/>
      <c r="I44" s="134"/>
      <c r="J44" s="152"/>
      <c r="K44" s="152"/>
      <c r="L44" s="152"/>
      <c r="M44" s="152"/>
      <c r="N44" s="152"/>
      <c r="O44" s="153"/>
    </row>
    <row r="45" spans="1:15" x14ac:dyDescent="0.25">
      <c r="A45" s="131">
        <v>29</v>
      </c>
      <c r="B45" s="132"/>
      <c r="C45" s="132"/>
      <c r="D45" s="132"/>
      <c r="E45" s="132"/>
      <c r="F45" s="132"/>
      <c r="G45" s="132"/>
      <c r="H45" s="132"/>
      <c r="I45" s="132"/>
      <c r="J45" s="154"/>
      <c r="K45" s="154"/>
      <c r="L45" s="154"/>
      <c r="M45" s="154"/>
      <c r="N45" s="154"/>
      <c r="O45" s="155"/>
    </row>
    <row r="46" spans="1:15" x14ac:dyDescent="0.25">
      <c r="A46" s="133">
        <v>30</v>
      </c>
      <c r="B46" s="134"/>
      <c r="C46" s="134"/>
      <c r="D46" s="134"/>
      <c r="E46" s="134"/>
      <c r="F46" s="134"/>
      <c r="G46" s="134"/>
      <c r="H46" s="134"/>
      <c r="I46" s="134"/>
      <c r="J46" s="152"/>
      <c r="K46" s="152"/>
      <c r="L46" s="152"/>
      <c r="M46" s="152"/>
      <c r="N46" s="152"/>
      <c r="O46" s="153"/>
    </row>
    <row r="47" spans="1:15" x14ac:dyDescent="0.25">
      <c r="A47" s="131">
        <v>31</v>
      </c>
      <c r="B47" s="132"/>
      <c r="C47" s="132"/>
      <c r="D47" s="132"/>
      <c r="E47" s="132"/>
      <c r="F47" s="132"/>
      <c r="G47" s="132"/>
      <c r="H47" s="132"/>
      <c r="I47" s="132"/>
      <c r="J47" s="154"/>
      <c r="K47" s="154"/>
      <c r="L47" s="154"/>
      <c r="M47" s="154"/>
      <c r="N47" s="154"/>
      <c r="O47" s="155"/>
    </row>
    <row r="48" spans="1:15" x14ac:dyDescent="0.25">
      <c r="A48" s="133">
        <v>32</v>
      </c>
      <c r="B48" s="134"/>
      <c r="C48" s="134"/>
      <c r="D48" s="134"/>
      <c r="E48" s="134"/>
      <c r="F48" s="134"/>
      <c r="G48" s="134"/>
      <c r="H48" s="134"/>
      <c r="I48" s="134"/>
      <c r="J48" s="152"/>
      <c r="K48" s="152"/>
      <c r="L48" s="152"/>
      <c r="M48" s="152"/>
      <c r="N48" s="152"/>
      <c r="O48" s="153"/>
    </row>
    <row r="49" spans="1:15" x14ac:dyDescent="0.25">
      <c r="A49" s="131">
        <v>33</v>
      </c>
      <c r="B49" s="132"/>
      <c r="C49" s="132"/>
      <c r="D49" s="132"/>
      <c r="E49" s="132"/>
      <c r="F49" s="132"/>
      <c r="G49" s="132"/>
      <c r="H49" s="132"/>
      <c r="I49" s="132"/>
      <c r="J49" s="154"/>
      <c r="K49" s="154"/>
      <c r="L49" s="154"/>
      <c r="M49" s="154"/>
      <c r="N49" s="154"/>
      <c r="O49" s="155"/>
    </row>
    <row r="50" spans="1:15" x14ac:dyDescent="0.25">
      <c r="A50" s="133">
        <v>34</v>
      </c>
      <c r="B50" s="134"/>
      <c r="C50" s="134"/>
      <c r="D50" s="134"/>
      <c r="E50" s="134"/>
      <c r="F50" s="134"/>
      <c r="G50" s="134"/>
      <c r="H50" s="134"/>
      <c r="I50" s="134"/>
      <c r="J50" s="152"/>
      <c r="K50" s="152"/>
      <c r="L50" s="152"/>
      <c r="M50" s="152"/>
      <c r="N50" s="152"/>
      <c r="O50" s="153"/>
    </row>
    <row r="51" spans="1:15" x14ac:dyDescent="0.25">
      <c r="A51" s="131">
        <v>35</v>
      </c>
      <c r="B51" s="132"/>
      <c r="C51" s="132"/>
      <c r="D51" s="132"/>
      <c r="E51" s="132"/>
      <c r="F51" s="132"/>
      <c r="G51" s="132"/>
      <c r="H51" s="132"/>
      <c r="I51" s="132"/>
      <c r="J51" s="154"/>
      <c r="K51" s="154"/>
      <c r="L51" s="154"/>
      <c r="M51" s="154"/>
      <c r="N51" s="154"/>
      <c r="O51" s="155"/>
    </row>
    <row r="52" spans="1:15" x14ac:dyDescent="0.25">
      <c r="A52" s="133">
        <v>36</v>
      </c>
      <c r="B52" s="134"/>
      <c r="C52" s="134"/>
      <c r="D52" s="134"/>
      <c r="E52" s="134"/>
      <c r="F52" s="134"/>
      <c r="G52" s="134"/>
      <c r="H52" s="134"/>
      <c r="I52" s="134"/>
      <c r="J52" s="152"/>
      <c r="K52" s="152"/>
      <c r="L52" s="152"/>
      <c r="M52" s="152"/>
      <c r="N52" s="152"/>
      <c r="O52" s="153"/>
    </row>
    <row r="53" spans="1:15" x14ac:dyDescent="0.25">
      <c r="A53" s="131">
        <v>37</v>
      </c>
      <c r="B53" s="132"/>
      <c r="C53" s="132"/>
      <c r="D53" s="132"/>
      <c r="E53" s="132"/>
      <c r="F53" s="132"/>
      <c r="G53" s="132"/>
      <c r="H53" s="132"/>
      <c r="I53" s="132"/>
      <c r="J53" s="154"/>
      <c r="K53" s="154"/>
      <c r="L53" s="154"/>
      <c r="M53" s="154"/>
      <c r="N53" s="154"/>
      <c r="O53" s="155"/>
    </row>
    <row r="54" spans="1:15" x14ac:dyDescent="0.25">
      <c r="A54" s="133">
        <v>38</v>
      </c>
      <c r="B54" s="134"/>
      <c r="C54" s="134"/>
      <c r="D54" s="134"/>
      <c r="E54" s="134"/>
      <c r="F54" s="134"/>
      <c r="G54" s="134"/>
      <c r="H54" s="134"/>
      <c r="I54" s="134"/>
      <c r="J54" s="152"/>
      <c r="K54" s="152"/>
      <c r="L54" s="152"/>
      <c r="M54" s="152"/>
      <c r="N54" s="152"/>
      <c r="O54" s="153"/>
    </row>
    <row r="55" spans="1:15" x14ac:dyDescent="0.25">
      <c r="A55" s="131">
        <v>39</v>
      </c>
      <c r="B55" s="132"/>
      <c r="C55" s="132"/>
      <c r="D55" s="132"/>
      <c r="E55" s="132"/>
      <c r="F55" s="132"/>
      <c r="G55" s="132"/>
      <c r="H55" s="132"/>
      <c r="I55" s="132"/>
      <c r="J55" s="154"/>
      <c r="K55" s="154"/>
      <c r="L55" s="154"/>
      <c r="M55" s="154"/>
      <c r="N55" s="154"/>
      <c r="O55" s="155"/>
    </row>
    <row r="56" spans="1:15" x14ac:dyDescent="0.25">
      <c r="A56" s="133">
        <v>40</v>
      </c>
      <c r="B56" s="134"/>
      <c r="C56" s="134"/>
      <c r="D56" s="134"/>
      <c r="E56" s="134"/>
      <c r="F56" s="134"/>
      <c r="G56" s="134"/>
      <c r="H56" s="134"/>
      <c r="I56" s="134"/>
      <c r="J56" s="152"/>
      <c r="K56" s="152"/>
      <c r="L56" s="152"/>
      <c r="M56" s="152"/>
      <c r="N56" s="152"/>
      <c r="O56" s="153"/>
    </row>
    <row r="57" spans="1:15" x14ac:dyDescent="0.25">
      <c r="A57" s="131">
        <v>41</v>
      </c>
      <c r="B57" s="132"/>
      <c r="C57" s="132"/>
      <c r="D57" s="132"/>
      <c r="E57" s="132"/>
      <c r="F57" s="132"/>
      <c r="G57" s="132"/>
      <c r="H57" s="132"/>
      <c r="I57" s="132"/>
      <c r="J57" s="154"/>
      <c r="K57" s="154"/>
      <c r="L57" s="154"/>
      <c r="M57" s="154"/>
      <c r="N57" s="154"/>
      <c r="O57" s="155"/>
    </row>
    <row r="58" spans="1:15" x14ac:dyDescent="0.25">
      <c r="A58" s="133">
        <v>42</v>
      </c>
      <c r="B58" s="134"/>
      <c r="C58" s="134"/>
      <c r="D58" s="134"/>
      <c r="E58" s="134"/>
      <c r="F58" s="134"/>
      <c r="G58" s="134"/>
      <c r="H58" s="134"/>
      <c r="I58" s="134"/>
      <c r="J58" s="152"/>
      <c r="K58" s="152"/>
      <c r="L58" s="152"/>
      <c r="M58" s="152"/>
      <c r="N58" s="152"/>
      <c r="O58" s="153"/>
    </row>
    <row r="59" spans="1:15" x14ac:dyDescent="0.25">
      <c r="A59" s="131">
        <v>43</v>
      </c>
      <c r="B59" s="132"/>
      <c r="C59" s="132"/>
      <c r="D59" s="132"/>
      <c r="E59" s="132"/>
      <c r="F59" s="132"/>
      <c r="G59" s="132"/>
      <c r="H59" s="132"/>
      <c r="I59" s="132"/>
      <c r="J59" s="154"/>
      <c r="K59" s="154"/>
      <c r="L59" s="154"/>
      <c r="M59" s="154"/>
      <c r="N59" s="154"/>
      <c r="O59" s="155"/>
    </row>
    <row r="60" spans="1:15" x14ac:dyDescent="0.25">
      <c r="A60" s="133">
        <v>44</v>
      </c>
      <c r="B60" s="134"/>
      <c r="C60" s="134"/>
      <c r="D60" s="134"/>
      <c r="E60" s="134"/>
      <c r="F60" s="134"/>
      <c r="G60" s="134"/>
      <c r="H60" s="134"/>
      <c r="I60" s="134"/>
      <c r="J60" s="152"/>
      <c r="K60" s="152"/>
      <c r="L60" s="152"/>
      <c r="M60" s="152"/>
      <c r="N60" s="152"/>
      <c r="O60" s="153"/>
    </row>
    <row r="61" spans="1:15" x14ac:dyDescent="0.25">
      <c r="A61" s="131">
        <v>45</v>
      </c>
      <c r="B61" s="132"/>
      <c r="C61" s="132"/>
      <c r="D61" s="132"/>
      <c r="E61" s="132"/>
      <c r="F61" s="132"/>
      <c r="G61" s="132"/>
      <c r="H61" s="132"/>
      <c r="I61" s="132"/>
      <c r="J61" s="154"/>
      <c r="K61" s="154"/>
      <c r="L61" s="154"/>
      <c r="M61" s="154"/>
      <c r="N61" s="154"/>
      <c r="O61" s="155"/>
    </row>
    <row r="62" spans="1:15" x14ac:dyDescent="0.25">
      <c r="A62" s="133">
        <v>46</v>
      </c>
      <c r="B62" s="134"/>
      <c r="C62" s="134"/>
      <c r="D62" s="134"/>
      <c r="E62" s="134"/>
      <c r="F62" s="134"/>
      <c r="G62" s="134"/>
      <c r="H62" s="134"/>
      <c r="I62" s="134"/>
      <c r="J62" s="152"/>
      <c r="K62" s="152"/>
      <c r="L62" s="152"/>
      <c r="M62" s="152"/>
      <c r="N62" s="152"/>
      <c r="O62" s="153"/>
    </row>
    <row r="63" spans="1:15" x14ac:dyDescent="0.25">
      <c r="A63" s="131">
        <v>47</v>
      </c>
      <c r="B63" s="132"/>
      <c r="C63" s="132"/>
      <c r="D63" s="132"/>
      <c r="E63" s="132"/>
      <c r="F63" s="132"/>
      <c r="G63" s="132"/>
      <c r="H63" s="132"/>
      <c r="I63" s="132"/>
      <c r="J63" s="154"/>
      <c r="K63" s="154"/>
      <c r="L63" s="154"/>
      <c r="M63" s="154"/>
      <c r="N63" s="154"/>
      <c r="O63" s="155"/>
    </row>
    <row r="64" spans="1:15" x14ac:dyDescent="0.25">
      <c r="A64" s="133">
        <v>48</v>
      </c>
      <c r="B64" s="134"/>
      <c r="C64" s="134"/>
      <c r="D64" s="134"/>
      <c r="E64" s="134"/>
      <c r="F64" s="134"/>
      <c r="G64" s="134"/>
      <c r="H64" s="134"/>
      <c r="I64" s="134"/>
      <c r="J64" s="152"/>
      <c r="K64" s="152"/>
      <c r="L64" s="152"/>
      <c r="M64" s="152"/>
      <c r="N64" s="152"/>
      <c r="O64" s="153"/>
    </row>
    <row r="65" spans="1:15" x14ac:dyDescent="0.25">
      <c r="A65" s="131">
        <v>49</v>
      </c>
      <c r="B65" s="132"/>
      <c r="C65" s="132"/>
      <c r="D65" s="132"/>
      <c r="E65" s="132"/>
      <c r="F65" s="132"/>
      <c r="G65" s="132"/>
      <c r="H65" s="132"/>
      <c r="I65" s="132"/>
      <c r="J65" s="154"/>
      <c r="K65" s="154"/>
      <c r="L65" s="154"/>
      <c r="M65" s="154"/>
      <c r="N65" s="154"/>
      <c r="O65" s="155"/>
    </row>
    <row r="66" spans="1:15" x14ac:dyDescent="0.25">
      <c r="A66" s="133">
        <v>50</v>
      </c>
      <c r="B66" s="134"/>
      <c r="C66" s="134"/>
      <c r="D66" s="134"/>
      <c r="E66" s="134"/>
      <c r="F66" s="134"/>
      <c r="G66" s="134"/>
      <c r="H66" s="134"/>
      <c r="I66" s="134"/>
      <c r="J66" s="152"/>
      <c r="K66" s="152"/>
      <c r="L66" s="152"/>
      <c r="M66" s="152"/>
      <c r="N66" s="152"/>
      <c r="O66" s="153"/>
    </row>
    <row r="67" spans="1:15" x14ac:dyDescent="0.25">
      <c r="A67" s="131">
        <v>51</v>
      </c>
      <c r="B67" s="132"/>
      <c r="C67" s="132"/>
      <c r="D67" s="132"/>
      <c r="E67" s="132"/>
      <c r="F67" s="132"/>
      <c r="G67" s="132"/>
      <c r="H67" s="132"/>
      <c r="I67" s="132"/>
      <c r="J67" s="154"/>
      <c r="K67" s="154"/>
      <c r="L67" s="154"/>
      <c r="M67" s="154"/>
      <c r="N67" s="154"/>
      <c r="O67" s="155"/>
    </row>
    <row r="68" spans="1:15" x14ac:dyDescent="0.25">
      <c r="A68" s="133">
        <v>52</v>
      </c>
      <c r="B68" s="134"/>
      <c r="C68" s="134"/>
      <c r="D68" s="134"/>
      <c r="E68" s="134"/>
      <c r="F68" s="134"/>
      <c r="G68" s="134"/>
      <c r="H68" s="134"/>
      <c r="I68" s="134"/>
      <c r="J68" s="152"/>
      <c r="K68" s="152"/>
      <c r="L68" s="152"/>
      <c r="M68" s="152"/>
      <c r="N68" s="152"/>
      <c r="O68" s="153"/>
    </row>
    <row r="69" spans="1:15" x14ac:dyDescent="0.25">
      <c r="A69" s="131">
        <v>53</v>
      </c>
      <c r="B69" s="132"/>
      <c r="C69" s="132"/>
      <c r="D69" s="132"/>
      <c r="E69" s="132"/>
      <c r="F69" s="132"/>
      <c r="G69" s="132"/>
      <c r="H69" s="132"/>
      <c r="I69" s="132"/>
      <c r="J69" s="154"/>
      <c r="K69" s="154"/>
      <c r="L69" s="154"/>
      <c r="M69" s="154"/>
      <c r="N69" s="154"/>
      <c r="O69" s="155"/>
    </row>
    <row r="70" spans="1:15" x14ac:dyDescent="0.25">
      <c r="A70" s="133">
        <v>54</v>
      </c>
      <c r="B70" s="134"/>
      <c r="C70" s="134"/>
      <c r="D70" s="134"/>
      <c r="E70" s="134"/>
      <c r="F70" s="134"/>
      <c r="G70" s="134"/>
      <c r="H70" s="134"/>
      <c r="I70" s="134"/>
      <c r="J70" s="152"/>
      <c r="K70" s="152"/>
      <c r="L70" s="152"/>
      <c r="M70" s="152"/>
      <c r="N70" s="152"/>
      <c r="O70" s="153"/>
    </row>
    <row r="71" spans="1:15" x14ac:dyDescent="0.25">
      <c r="A71" s="131">
        <v>55</v>
      </c>
      <c r="B71" s="132"/>
      <c r="C71" s="132"/>
      <c r="D71" s="132"/>
      <c r="E71" s="132"/>
      <c r="F71" s="132"/>
      <c r="G71" s="132"/>
      <c r="H71" s="132"/>
      <c r="I71" s="132"/>
      <c r="J71" s="154"/>
      <c r="K71" s="154"/>
      <c r="L71" s="154"/>
      <c r="M71" s="154"/>
      <c r="N71" s="154"/>
      <c r="O71" s="155"/>
    </row>
    <row r="72" spans="1:15" x14ac:dyDescent="0.25">
      <c r="A72" s="133">
        <v>56</v>
      </c>
      <c r="B72" s="134"/>
      <c r="C72" s="134"/>
      <c r="D72" s="134"/>
      <c r="E72" s="134"/>
      <c r="F72" s="134"/>
      <c r="G72" s="134"/>
      <c r="H72" s="134"/>
      <c r="I72" s="134"/>
      <c r="J72" s="152"/>
      <c r="K72" s="152"/>
      <c r="L72" s="152"/>
      <c r="M72" s="152"/>
      <c r="N72" s="152"/>
      <c r="O72" s="153"/>
    </row>
    <row r="73" spans="1:15" x14ac:dyDescent="0.25">
      <c r="A73" s="131">
        <v>57</v>
      </c>
      <c r="B73" s="132"/>
      <c r="C73" s="132"/>
      <c r="D73" s="132"/>
      <c r="E73" s="132"/>
      <c r="F73" s="132"/>
      <c r="G73" s="132"/>
      <c r="H73" s="132"/>
      <c r="I73" s="132"/>
      <c r="J73" s="154"/>
      <c r="K73" s="154"/>
      <c r="L73" s="154"/>
      <c r="M73" s="154"/>
      <c r="N73" s="154"/>
      <c r="O73" s="155"/>
    </row>
    <row r="74" spans="1:15" x14ac:dyDescent="0.25">
      <c r="A74" s="133">
        <v>58</v>
      </c>
      <c r="B74" s="134"/>
      <c r="C74" s="134"/>
      <c r="D74" s="134"/>
      <c r="E74" s="134"/>
      <c r="F74" s="134"/>
      <c r="G74" s="134"/>
      <c r="H74" s="134"/>
      <c r="I74" s="134"/>
      <c r="J74" s="152"/>
      <c r="K74" s="152"/>
      <c r="L74" s="152"/>
      <c r="M74" s="152"/>
      <c r="N74" s="152"/>
      <c r="O74" s="153"/>
    </row>
    <row r="75" spans="1:15" x14ac:dyDescent="0.25">
      <c r="A75" s="131">
        <v>59</v>
      </c>
      <c r="B75" s="132"/>
      <c r="C75" s="132"/>
      <c r="D75" s="132"/>
      <c r="E75" s="132"/>
      <c r="F75" s="132"/>
      <c r="G75" s="132"/>
      <c r="H75" s="132"/>
      <c r="I75" s="132"/>
      <c r="J75" s="154"/>
      <c r="K75" s="154"/>
      <c r="L75" s="154"/>
      <c r="M75" s="154"/>
      <c r="N75" s="154"/>
      <c r="O75" s="155"/>
    </row>
    <row r="76" spans="1:15" x14ac:dyDescent="0.25">
      <c r="A76" s="133">
        <v>60</v>
      </c>
      <c r="B76" s="134"/>
      <c r="C76" s="134"/>
      <c r="D76" s="134"/>
      <c r="E76" s="134"/>
      <c r="F76" s="134"/>
      <c r="G76" s="134"/>
      <c r="H76" s="134"/>
      <c r="I76" s="134"/>
      <c r="J76" s="152"/>
      <c r="K76" s="152"/>
      <c r="L76" s="152"/>
      <c r="M76" s="152"/>
      <c r="N76" s="152"/>
      <c r="O76" s="153"/>
    </row>
    <row r="77" spans="1:15" x14ac:dyDescent="0.25">
      <c r="A77" s="131">
        <v>61</v>
      </c>
      <c r="B77" s="132"/>
      <c r="C77" s="132"/>
      <c r="D77" s="132"/>
      <c r="E77" s="132"/>
      <c r="F77" s="132"/>
      <c r="G77" s="132"/>
      <c r="H77" s="132"/>
      <c r="I77" s="132"/>
      <c r="J77" s="154"/>
      <c r="K77" s="154"/>
      <c r="L77" s="154"/>
      <c r="M77" s="154"/>
      <c r="N77" s="154"/>
      <c r="O77" s="155"/>
    </row>
    <row r="78" spans="1:15" x14ac:dyDescent="0.25">
      <c r="A78" s="133">
        <v>62</v>
      </c>
      <c r="B78" s="134"/>
      <c r="C78" s="134"/>
      <c r="D78" s="134"/>
      <c r="E78" s="134"/>
      <c r="F78" s="134"/>
      <c r="G78" s="134"/>
      <c r="H78" s="134"/>
      <c r="I78" s="134"/>
      <c r="J78" s="152"/>
      <c r="K78" s="152"/>
      <c r="L78" s="152"/>
      <c r="M78" s="152"/>
      <c r="N78" s="152"/>
      <c r="O78" s="153"/>
    </row>
    <row r="79" spans="1:15" x14ac:dyDescent="0.25">
      <c r="A79" s="131">
        <v>63</v>
      </c>
      <c r="B79" s="132"/>
      <c r="C79" s="132"/>
      <c r="D79" s="132"/>
      <c r="E79" s="132"/>
      <c r="F79" s="132"/>
      <c r="G79" s="132"/>
      <c r="H79" s="132"/>
      <c r="I79" s="132"/>
      <c r="J79" s="154"/>
      <c r="K79" s="154"/>
      <c r="L79" s="154"/>
      <c r="M79" s="154"/>
      <c r="N79" s="154"/>
      <c r="O79" s="155"/>
    </row>
    <row r="80" spans="1:15" x14ac:dyDescent="0.25">
      <c r="A80" s="133">
        <v>64</v>
      </c>
      <c r="B80" s="134"/>
      <c r="C80" s="134"/>
      <c r="D80" s="134"/>
      <c r="E80" s="134"/>
      <c r="F80" s="134"/>
      <c r="G80" s="134"/>
      <c r="H80" s="134"/>
      <c r="I80" s="134"/>
      <c r="J80" s="152"/>
      <c r="K80" s="152"/>
      <c r="L80" s="152"/>
      <c r="M80" s="152"/>
      <c r="N80" s="152"/>
      <c r="O80" s="153"/>
    </row>
    <row r="81" spans="1:15" x14ac:dyDescent="0.25">
      <c r="A81" s="131">
        <v>65</v>
      </c>
      <c r="B81" s="132"/>
      <c r="C81" s="132"/>
      <c r="D81" s="132"/>
      <c r="E81" s="132"/>
      <c r="F81" s="132"/>
      <c r="G81" s="132"/>
      <c r="H81" s="132"/>
      <c r="I81" s="132"/>
      <c r="J81" s="154"/>
      <c r="K81" s="154"/>
      <c r="L81" s="154"/>
      <c r="M81" s="154"/>
      <c r="N81" s="154"/>
      <c r="O81" s="155"/>
    </row>
    <row r="82" spans="1:15" x14ac:dyDescent="0.25">
      <c r="A82" s="133">
        <v>66</v>
      </c>
      <c r="B82" s="134"/>
      <c r="C82" s="134"/>
      <c r="D82" s="134"/>
      <c r="E82" s="134"/>
      <c r="F82" s="134"/>
      <c r="G82" s="134"/>
      <c r="H82" s="134"/>
      <c r="I82" s="134"/>
      <c r="J82" s="152"/>
      <c r="K82" s="152"/>
      <c r="L82" s="152"/>
      <c r="M82" s="152"/>
      <c r="N82" s="152"/>
      <c r="O82" s="153"/>
    </row>
    <row r="83" spans="1:15" x14ac:dyDescent="0.25">
      <c r="A83" s="131">
        <v>67</v>
      </c>
      <c r="B83" s="132"/>
      <c r="C83" s="132"/>
      <c r="D83" s="132"/>
      <c r="E83" s="132"/>
      <c r="F83" s="132"/>
      <c r="G83" s="132"/>
      <c r="H83" s="132"/>
      <c r="I83" s="132"/>
      <c r="J83" s="154"/>
      <c r="K83" s="154"/>
      <c r="L83" s="154"/>
      <c r="M83" s="154"/>
      <c r="N83" s="154"/>
      <c r="O83" s="155"/>
    </row>
    <row r="84" spans="1:15" x14ac:dyDescent="0.25">
      <c r="A84" s="133">
        <v>68</v>
      </c>
      <c r="B84" s="134"/>
      <c r="C84" s="134"/>
      <c r="D84" s="134"/>
      <c r="E84" s="134"/>
      <c r="F84" s="134"/>
      <c r="G84" s="134"/>
      <c r="H84" s="134"/>
      <c r="I84" s="134"/>
      <c r="J84" s="152"/>
      <c r="K84" s="152"/>
      <c r="L84" s="152"/>
      <c r="M84" s="152"/>
      <c r="N84" s="152"/>
      <c r="O84" s="153"/>
    </row>
    <row r="85" spans="1:15" x14ac:dyDescent="0.25">
      <c r="A85" s="131">
        <v>69</v>
      </c>
      <c r="B85" s="132"/>
      <c r="C85" s="132"/>
      <c r="D85" s="132"/>
      <c r="E85" s="132"/>
      <c r="F85" s="132"/>
      <c r="G85" s="132"/>
      <c r="H85" s="132"/>
      <c r="I85" s="132"/>
      <c r="J85" s="154"/>
      <c r="K85" s="154"/>
      <c r="L85" s="154"/>
      <c r="M85" s="154"/>
      <c r="N85" s="154"/>
      <c r="O85" s="155"/>
    </row>
    <row r="86" spans="1:15" x14ac:dyDescent="0.25">
      <c r="A86" s="133">
        <v>70</v>
      </c>
      <c r="B86" s="134"/>
      <c r="C86" s="134"/>
      <c r="D86" s="134"/>
      <c r="E86" s="134"/>
      <c r="F86" s="134"/>
      <c r="G86" s="134"/>
      <c r="H86" s="134"/>
      <c r="I86" s="134"/>
      <c r="J86" s="152"/>
      <c r="K86" s="152"/>
      <c r="L86" s="152"/>
      <c r="M86" s="152"/>
      <c r="N86" s="152"/>
      <c r="O86" s="153"/>
    </row>
    <row r="87" spans="1:15" x14ac:dyDescent="0.25">
      <c r="A87" s="131">
        <v>71</v>
      </c>
      <c r="B87" s="132"/>
      <c r="C87" s="132"/>
      <c r="D87" s="132"/>
      <c r="E87" s="132"/>
      <c r="F87" s="132"/>
      <c r="G87" s="132"/>
      <c r="H87" s="132"/>
      <c r="I87" s="132"/>
      <c r="J87" s="154"/>
      <c r="K87" s="154"/>
      <c r="L87" s="154"/>
      <c r="M87" s="154"/>
      <c r="N87" s="154"/>
      <c r="O87" s="155"/>
    </row>
    <row r="88" spans="1:15" x14ac:dyDescent="0.25">
      <c r="A88" s="133">
        <v>72</v>
      </c>
      <c r="B88" s="134"/>
      <c r="C88" s="134"/>
      <c r="D88" s="134"/>
      <c r="E88" s="134"/>
      <c r="F88" s="134"/>
      <c r="G88" s="134"/>
      <c r="H88" s="134"/>
      <c r="I88" s="134"/>
      <c r="J88" s="152"/>
      <c r="K88" s="152"/>
      <c r="L88" s="152"/>
      <c r="M88" s="152"/>
      <c r="N88" s="152"/>
      <c r="O88" s="153"/>
    </row>
    <row r="89" spans="1:15" x14ac:dyDescent="0.25">
      <c r="A89" s="131">
        <v>73</v>
      </c>
      <c r="B89" s="132"/>
      <c r="C89" s="132"/>
      <c r="D89" s="132"/>
      <c r="E89" s="132"/>
      <c r="F89" s="132"/>
      <c r="G89" s="132"/>
      <c r="H89" s="132"/>
      <c r="I89" s="132"/>
      <c r="J89" s="154"/>
      <c r="K89" s="154"/>
      <c r="L89" s="154"/>
      <c r="M89" s="154"/>
      <c r="N89" s="154"/>
      <c r="O89" s="155"/>
    </row>
    <row r="90" spans="1:15" x14ac:dyDescent="0.25">
      <c r="A90" s="133">
        <v>74</v>
      </c>
      <c r="B90" s="134"/>
      <c r="C90" s="134"/>
      <c r="D90" s="134"/>
      <c r="E90" s="134"/>
      <c r="F90" s="134"/>
      <c r="G90" s="134"/>
      <c r="H90" s="134"/>
      <c r="I90" s="134"/>
      <c r="J90" s="152"/>
      <c r="K90" s="152"/>
      <c r="L90" s="152"/>
      <c r="M90" s="152"/>
      <c r="N90" s="152"/>
      <c r="O90" s="153"/>
    </row>
    <row r="91" spans="1:15" x14ac:dyDescent="0.25">
      <c r="A91" s="131">
        <v>75</v>
      </c>
      <c r="B91" s="132"/>
      <c r="C91" s="132"/>
      <c r="D91" s="132"/>
      <c r="E91" s="132"/>
      <c r="F91" s="132"/>
      <c r="G91" s="132"/>
      <c r="H91" s="132"/>
      <c r="I91" s="132"/>
      <c r="J91" s="154"/>
      <c r="K91" s="154"/>
      <c r="L91" s="154"/>
      <c r="M91" s="154"/>
      <c r="N91" s="154"/>
      <c r="O91" s="155"/>
    </row>
    <row r="92" spans="1:15" x14ac:dyDescent="0.25">
      <c r="A92" s="133">
        <v>76</v>
      </c>
      <c r="B92" s="134"/>
      <c r="C92" s="134"/>
      <c r="D92" s="134"/>
      <c r="E92" s="134"/>
      <c r="F92" s="134"/>
      <c r="G92" s="134"/>
      <c r="H92" s="134"/>
      <c r="I92" s="134"/>
      <c r="J92" s="152"/>
      <c r="K92" s="152"/>
      <c r="L92" s="152"/>
      <c r="M92" s="152"/>
      <c r="N92" s="152"/>
      <c r="O92" s="153"/>
    </row>
    <row r="93" spans="1:15" x14ac:dyDescent="0.25">
      <c r="A93" s="131">
        <v>77</v>
      </c>
      <c r="B93" s="132"/>
      <c r="C93" s="132"/>
      <c r="D93" s="132"/>
      <c r="E93" s="132"/>
      <c r="F93" s="132"/>
      <c r="G93" s="132"/>
      <c r="H93" s="132"/>
      <c r="I93" s="132"/>
      <c r="J93" s="154"/>
      <c r="K93" s="154"/>
      <c r="L93" s="154"/>
      <c r="M93" s="154"/>
      <c r="N93" s="154"/>
      <c r="O93" s="155"/>
    </row>
    <row r="94" spans="1:15" x14ac:dyDescent="0.25">
      <c r="A94" s="133">
        <v>78</v>
      </c>
      <c r="B94" s="134"/>
      <c r="C94" s="134"/>
      <c r="D94" s="134"/>
      <c r="E94" s="134"/>
      <c r="F94" s="134"/>
      <c r="G94" s="134"/>
      <c r="H94" s="134"/>
      <c r="I94" s="134"/>
      <c r="J94" s="152"/>
      <c r="K94" s="152"/>
      <c r="L94" s="152"/>
      <c r="M94" s="152"/>
      <c r="N94" s="152"/>
      <c r="O94" s="153"/>
    </row>
    <row r="95" spans="1:15" x14ac:dyDescent="0.25">
      <c r="A95" s="131">
        <v>79</v>
      </c>
      <c r="B95" s="132"/>
      <c r="C95" s="132"/>
      <c r="D95" s="132"/>
      <c r="E95" s="132"/>
      <c r="F95" s="132"/>
      <c r="G95" s="132"/>
      <c r="H95" s="132"/>
      <c r="I95" s="132"/>
      <c r="J95" s="154"/>
      <c r="K95" s="154"/>
      <c r="L95" s="154"/>
      <c r="M95" s="154"/>
      <c r="N95" s="154"/>
      <c r="O95" s="155"/>
    </row>
    <row r="96" spans="1:15" x14ac:dyDescent="0.25">
      <c r="A96" s="133">
        <v>80</v>
      </c>
      <c r="B96" s="134"/>
      <c r="C96" s="134"/>
      <c r="D96" s="134"/>
      <c r="E96" s="134"/>
      <c r="F96" s="134"/>
      <c r="G96" s="134"/>
      <c r="H96" s="134"/>
      <c r="I96" s="134"/>
      <c r="J96" s="152"/>
      <c r="K96" s="152"/>
      <c r="L96" s="152"/>
      <c r="M96" s="152"/>
      <c r="N96" s="152"/>
      <c r="O96" s="153"/>
    </row>
    <row r="97" spans="1:15" x14ac:dyDescent="0.25">
      <c r="A97" s="131">
        <v>81</v>
      </c>
      <c r="B97" s="132"/>
      <c r="C97" s="132"/>
      <c r="D97" s="132"/>
      <c r="E97" s="132"/>
      <c r="F97" s="132"/>
      <c r="G97" s="132"/>
      <c r="H97" s="132"/>
      <c r="I97" s="132"/>
      <c r="J97" s="154"/>
      <c r="K97" s="154"/>
      <c r="L97" s="154"/>
      <c r="M97" s="154"/>
      <c r="N97" s="154"/>
      <c r="O97" s="155"/>
    </row>
    <row r="98" spans="1:15" x14ac:dyDescent="0.25">
      <c r="A98" s="133">
        <v>82</v>
      </c>
      <c r="B98" s="134"/>
      <c r="C98" s="134"/>
      <c r="D98" s="134"/>
      <c r="E98" s="134"/>
      <c r="F98" s="134"/>
      <c r="G98" s="134"/>
      <c r="H98" s="134"/>
      <c r="I98" s="134"/>
      <c r="J98" s="152"/>
      <c r="K98" s="152"/>
      <c r="L98" s="152"/>
      <c r="M98" s="152"/>
      <c r="N98" s="152"/>
      <c r="O98" s="153"/>
    </row>
    <row r="99" spans="1:15" x14ac:dyDescent="0.25">
      <c r="A99" s="131">
        <v>83</v>
      </c>
      <c r="B99" s="132"/>
      <c r="C99" s="132"/>
      <c r="D99" s="132"/>
      <c r="E99" s="132"/>
      <c r="F99" s="132"/>
      <c r="G99" s="132"/>
      <c r="H99" s="132"/>
      <c r="I99" s="132"/>
      <c r="J99" s="154"/>
      <c r="K99" s="154"/>
      <c r="L99" s="154"/>
      <c r="M99" s="154"/>
      <c r="N99" s="154"/>
      <c r="O99" s="155"/>
    </row>
    <row r="100" spans="1:15" x14ac:dyDescent="0.25">
      <c r="A100" s="133">
        <v>84</v>
      </c>
      <c r="B100" s="134"/>
      <c r="C100" s="134"/>
      <c r="D100" s="134"/>
      <c r="E100" s="134"/>
      <c r="F100" s="134"/>
      <c r="G100" s="134"/>
      <c r="H100" s="134"/>
      <c r="I100" s="134"/>
      <c r="J100" s="152"/>
      <c r="K100" s="152"/>
      <c r="L100" s="152"/>
      <c r="M100" s="152"/>
      <c r="N100" s="152"/>
      <c r="O100" s="153"/>
    </row>
    <row r="101" spans="1:15" x14ac:dyDescent="0.25">
      <c r="A101" s="131">
        <v>85</v>
      </c>
      <c r="B101" s="132"/>
      <c r="C101" s="132"/>
      <c r="D101" s="132"/>
      <c r="E101" s="132"/>
      <c r="F101" s="132"/>
      <c r="G101" s="132"/>
      <c r="H101" s="132"/>
      <c r="I101" s="132"/>
      <c r="J101" s="154"/>
      <c r="K101" s="154"/>
      <c r="L101" s="154"/>
      <c r="M101" s="154"/>
      <c r="N101" s="154"/>
      <c r="O101" s="155"/>
    </row>
    <row r="102" spans="1:15" x14ac:dyDescent="0.25">
      <c r="A102" s="133">
        <v>86</v>
      </c>
      <c r="B102" s="134"/>
      <c r="C102" s="134"/>
      <c r="D102" s="134"/>
      <c r="E102" s="134"/>
      <c r="F102" s="134"/>
      <c r="G102" s="134"/>
      <c r="H102" s="134"/>
      <c r="I102" s="134"/>
      <c r="J102" s="152"/>
      <c r="K102" s="152"/>
      <c r="L102" s="152"/>
      <c r="M102" s="152"/>
      <c r="N102" s="152"/>
      <c r="O102" s="153"/>
    </row>
    <row r="103" spans="1:15" x14ac:dyDescent="0.25">
      <c r="A103" s="131">
        <v>87</v>
      </c>
      <c r="B103" s="132"/>
      <c r="C103" s="132"/>
      <c r="D103" s="132"/>
      <c r="E103" s="132"/>
      <c r="F103" s="132"/>
      <c r="G103" s="132"/>
      <c r="H103" s="132"/>
      <c r="I103" s="132"/>
      <c r="J103" s="154"/>
      <c r="K103" s="154"/>
      <c r="L103" s="154"/>
      <c r="M103" s="154"/>
      <c r="N103" s="154"/>
      <c r="O103" s="155"/>
    </row>
    <row r="104" spans="1:15" x14ac:dyDescent="0.25">
      <c r="A104" s="133">
        <v>88</v>
      </c>
      <c r="B104" s="134"/>
      <c r="C104" s="134"/>
      <c r="D104" s="134"/>
      <c r="E104" s="134"/>
      <c r="F104" s="134"/>
      <c r="G104" s="134"/>
      <c r="H104" s="134"/>
      <c r="I104" s="134"/>
      <c r="J104" s="152"/>
      <c r="K104" s="152"/>
      <c r="L104" s="152"/>
      <c r="M104" s="152"/>
      <c r="N104" s="152"/>
      <c r="O104" s="153"/>
    </row>
    <row r="105" spans="1:15" x14ac:dyDescent="0.25">
      <c r="A105" s="131">
        <v>89</v>
      </c>
      <c r="B105" s="132"/>
      <c r="C105" s="132"/>
      <c r="D105" s="132"/>
      <c r="E105" s="132"/>
      <c r="F105" s="132"/>
      <c r="G105" s="132"/>
      <c r="H105" s="132"/>
      <c r="I105" s="132"/>
      <c r="J105" s="154"/>
      <c r="K105" s="154"/>
      <c r="L105" s="154"/>
      <c r="M105" s="154"/>
      <c r="N105" s="154"/>
      <c r="O105" s="155"/>
    </row>
    <row r="106" spans="1:15" x14ac:dyDescent="0.25">
      <c r="A106" s="133">
        <v>90</v>
      </c>
      <c r="B106" s="134"/>
      <c r="C106" s="134"/>
      <c r="D106" s="134"/>
      <c r="E106" s="134"/>
      <c r="F106" s="134"/>
      <c r="G106" s="134"/>
      <c r="H106" s="134"/>
      <c r="I106" s="134"/>
      <c r="J106" s="152"/>
      <c r="K106" s="152"/>
      <c r="L106" s="152"/>
      <c r="M106" s="152"/>
      <c r="N106" s="152"/>
      <c r="O106" s="153"/>
    </row>
    <row r="107" spans="1:15" x14ac:dyDescent="0.25">
      <c r="A107" s="131">
        <v>91</v>
      </c>
      <c r="B107" s="132"/>
      <c r="C107" s="132"/>
      <c r="D107" s="132"/>
      <c r="E107" s="132"/>
      <c r="F107" s="132"/>
      <c r="G107" s="132"/>
      <c r="H107" s="132"/>
      <c r="I107" s="132"/>
      <c r="J107" s="154"/>
      <c r="K107" s="154"/>
      <c r="L107" s="154"/>
      <c r="M107" s="154"/>
      <c r="N107" s="154"/>
      <c r="O107" s="155"/>
    </row>
    <row r="108" spans="1:15" x14ac:dyDescent="0.25">
      <c r="A108" s="133">
        <v>92</v>
      </c>
      <c r="B108" s="134"/>
      <c r="C108" s="134"/>
      <c r="D108" s="134"/>
      <c r="E108" s="134"/>
      <c r="F108" s="134"/>
      <c r="G108" s="134"/>
      <c r="H108" s="134"/>
      <c r="I108" s="134"/>
      <c r="J108" s="152"/>
      <c r="K108" s="152"/>
      <c r="L108" s="152"/>
      <c r="M108" s="152"/>
      <c r="N108" s="152"/>
      <c r="O108" s="153"/>
    </row>
    <row r="109" spans="1:15" x14ac:dyDescent="0.25">
      <c r="A109" s="131">
        <v>93</v>
      </c>
      <c r="B109" s="132"/>
      <c r="C109" s="132"/>
      <c r="D109" s="132"/>
      <c r="E109" s="132"/>
      <c r="F109" s="132"/>
      <c r="G109" s="132"/>
      <c r="H109" s="132"/>
      <c r="I109" s="132"/>
      <c r="J109" s="154"/>
      <c r="K109" s="154"/>
      <c r="L109" s="154"/>
      <c r="M109" s="154"/>
      <c r="N109" s="154"/>
      <c r="O109" s="155"/>
    </row>
    <row r="110" spans="1:15" x14ac:dyDescent="0.25">
      <c r="A110" s="133">
        <v>94</v>
      </c>
      <c r="B110" s="134"/>
      <c r="C110" s="134"/>
      <c r="D110" s="134"/>
      <c r="E110" s="134"/>
      <c r="F110" s="134"/>
      <c r="G110" s="134"/>
      <c r="H110" s="134"/>
      <c r="I110" s="134"/>
      <c r="J110" s="152"/>
      <c r="K110" s="152"/>
      <c r="L110" s="152"/>
      <c r="M110" s="152"/>
      <c r="N110" s="152"/>
      <c r="O110" s="153"/>
    </row>
    <row r="111" spans="1:15" x14ac:dyDescent="0.25">
      <c r="A111" s="131">
        <v>95</v>
      </c>
      <c r="B111" s="132"/>
      <c r="C111" s="132"/>
      <c r="D111" s="132"/>
      <c r="E111" s="132"/>
      <c r="F111" s="132"/>
      <c r="G111" s="132"/>
      <c r="H111" s="132"/>
      <c r="I111" s="132"/>
      <c r="J111" s="154"/>
      <c r="K111" s="154"/>
      <c r="L111" s="154"/>
      <c r="M111" s="154"/>
      <c r="N111" s="154"/>
      <c r="O111" s="155"/>
    </row>
    <row r="112" spans="1:15" x14ac:dyDescent="0.25">
      <c r="A112" s="133">
        <v>96</v>
      </c>
      <c r="B112" s="134"/>
      <c r="C112" s="134"/>
      <c r="D112" s="134"/>
      <c r="E112" s="134"/>
      <c r="F112" s="134"/>
      <c r="G112" s="134"/>
      <c r="H112" s="134"/>
      <c r="I112" s="134"/>
      <c r="J112" s="152"/>
      <c r="K112" s="152"/>
      <c r="L112" s="152"/>
      <c r="M112" s="152"/>
      <c r="N112" s="152"/>
      <c r="O112" s="153"/>
    </row>
    <row r="113" spans="1:15" x14ac:dyDescent="0.25">
      <c r="A113" s="131">
        <v>97</v>
      </c>
      <c r="B113" s="132"/>
      <c r="C113" s="132"/>
      <c r="D113" s="132"/>
      <c r="E113" s="132"/>
      <c r="F113" s="132"/>
      <c r="G113" s="132"/>
      <c r="H113" s="132"/>
      <c r="I113" s="132"/>
      <c r="J113" s="154"/>
      <c r="K113" s="154"/>
      <c r="L113" s="154"/>
      <c r="M113" s="154"/>
      <c r="N113" s="154"/>
      <c r="O113" s="155"/>
    </row>
    <row r="114" spans="1:15" x14ac:dyDescent="0.25">
      <c r="A114" s="133">
        <v>98</v>
      </c>
      <c r="B114" s="134"/>
      <c r="C114" s="134"/>
      <c r="D114" s="134"/>
      <c r="E114" s="134"/>
      <c r="F114" s="134"/>
      <c r="G114" s="134"/>
      <c r="H114" s="134"/>
      <c r="I114" s="134"/>
      <c r="J114" s="152"/>
      <c r="K114" s="152"/>
      <c r="L114" s="152"/>
      <c r="M114" s="152"/>
      <c r="N114" s="152"/>
      <c r="O114" s="153"/>
    </row>
    <row r="115" spans="1:15" x14ac:dyDescent="0.25">
      <c r="A115" s="131">
        <v>99</v>
      </c>
      <c r="B115" s="132"/>
      <c r="C115" s="132"/>
      <c r="D115" s="132"/>
      <c r="E115" s="132"/>
      <c r="F115" s="132"/>
      <c r="G115" s="132"/>
      <c r="H115" s="132"/>
      <c r="I115" s="132"/>
      <c r="J115" s="154"/>
      <c r="K115" s="154"/>
      <c r="L115" s="154"/>
      <c r="M115" s="154"/>
      <c r="N115" s="154"/>
      <c r="O115" s="155"/>
    </row>
    <row r="116" spans="1:15" x14ac:dyDescent="0.25">
      <c r="A116" s="133">
        <v>100</v>
      </c>
      <c r="B116" s="134"/>
      <c r="C116" s="134"/>
      <c r="D116" s="134"/>
      <c r="E116" s="134"/>
      <c r="F116" s="134"/>
      <c r="G116" s="134"/>
      <c r="H116" s="134"/>
      <c r="I116" s="134"/>
      <c r="J116" s="152"/>
      <c r="K116" s="152"/>
      <c r="L116" s="152"/>
      <c r="M116" s="152"/>
      <c r="N116" s="152"/>
      <c r="O116" s="153"/>
    </row>
    <row r="117" spans="1:15" x14ac:dyDescent="0.25">
      <c r="A117" s="131">
        <v>101</v>
      </c>
      <c r="B117" s="132"/>
      <c r="C117" s="132"/>
      <c r="D117" s="132"/>
      <c r="E117" s="132"/>
      <c r="F117" s="132"/>
      <c r="G117" s="132"/>
      <c r="H117" s="132"/>
      <c r="I117" s="132"/>
      <c r="J117" s="154"/>
      <c r="K117" s="154"/>
      <c r="L117" s="154"/>
      <c r="M117" s="154"/>
      <c r="N117" s="154"/>
      <c r="O117" s="155"/>
    </row>
    <row r="118" spans="1:15" x14ac:dyDescent="0.25">
      <c r="A118" s="133">
        <v>102</v>
      </c>
      <c r="B118" s="134"/>
      <c r="C118" s="134"/>
      <c r="D118" s="134"/>
      <c r="E118" s="134"/>
      <c r="F118" s="134"/>
      <c r="G118" s="134"/>
      <c r="H118" s="134"/>
      <c r="I118" s="134"/>
      <c r="J118" s="152"/>
      <c r="K118" s="152"/>
      <c r="L118" s="152"/>
      <c r="M118" s="152"/>
      <c r="N118" s="152"/>
      <c r="O118" s="153"/>
    </row>
    <row r="119" spans="1:15" x14ac:dyDescent="0.25">
      <c r="A119" s="131">
        <v>103</v>
      </c>
      <c r="B119" s="132"/>
      <c r="C119" s="132"/>
      <c r="D119" s="132"/>
      <c r="E119" s="132"/>
      <c r="F119" s="132"/>
      <c r="G119" s="132"/>
      <c r="H119" s="132"/>
      <c r="I119" s="132"/>
      <c r="J119" s="154"/>
      <c r="K119" s="154"/>
      <c r="L119" s="154"/>
      <c r="M119" s="154"/>
      <c r="N119" s="154"/>
      <c r="O119" s="155"/>
    </row>
    <row r="120" spans="1:15" x14ac:dyDescent="0.25">
      <c r="A120" s="133">
        <v>104</v>
      </c>
      <c r="B120" s="134"/>
      <c r="C120" s="134"/>
      <c r="D120" s="134"/>
      <c r="E120" s="134"/>
      <c r="F120" s="134"/>
      <c r="G120" s="134"/>
      <c r="H120" s="134"/>
      <c r="I120" s="134"/>
      <c r="J120" s="152"/>
      <c r="K120" s="152"/>
      <c r="L120" s="152"/>
      <c r="M120" s="152"/>
      <c r="N120" s="152"/>
      <c r="O120" s="153"/>
    </row>
    <row r="121" spans="1:15" x14ac:dyDescent="0.25">
      <c r="A121" s="131">
        <v>105</v>
      </c>
      <c r="B121" s="132"/>
      <c r="C121" s="132"/>
      <c r="D121" s="132"/>
      <c r="E121" s="132"/>
      <c r="F121" s="132"/>
      <c r="G121" s="132"/>
      <c r="H121" s="132"/>
      <c r="I121" s="132"/>
      <c r="J121" s="154"/>
      <c r="K121" s="154"/>
      <c r="L121" s="154"/>
      <c r="M121" s="154"/>
      <c r="N121" s="154"/>
      <c r="O121" s="155"/>
    </row>
    <row r="122" spans="1:15" x14ac:dyDescent="0.25">
      <c r="A122" s="133">
        <v>106</v>
      </c>
      <c r="B122" s="134"/>
      <c r="C122" s="134"/>
      <c r="D122" s="134"/>
      <c r="E122" s="134"/>
      <c r="F122" s="134"/>
      <c r="G122" s="134"/>
      <c r="H122" s="134"/>
      <c r="I122" s="134"/>
      <c r="J122" s="152"/>
      <c r="K122" s="152"/>
      <c r="L122" s="152"/>
      <c r="M122" s="152"/>
      <c r="N122" s="152"/>
      <c r="O122" s="153"/>
    </row>
    <row r="123" spans="1:15" x14ac:dyDescent="0.25">
      <c r="A123" s="131">
        <v>107</v>
      </c>
      <c r="B123" s="132"/>
      <c r="C123" s="132"/>
      <c r="D123" s="132"/>
      <c r="E123" s="132"/>
      <c r="F123" s="132"/>
      <c r="G123" s="132"/>
      <c r="H123" s="132"/>
      <c r="I123" s="132"/>
      <c r="J123" s="154"/>
      <c r="K123" s="154"/>
      <c r="L123" s="154"/>
      <c r="M123" s="154"/>
      <c r="N123" s="154"/>
      <c r="O123" s="155"/>
    </row>
    <row r="124" spans="1:15" x14ac:dyDescent="0.25">
      <c r="A124" s="133">
        <v>108</v>
      </c>
      <c r="B124" s="134"/>
      <c r="C124" s="134"/>
      <c r="D124" s="134"/>
      <c r="E124" s="134"/>
      <c r="F124" s="134"/>
      <c r="G124" s="134"/>
      <c r="H124" s="134"/>
      <c r="I124" s="134"/>
      <c r="J124" s="152"/>
      <c r="K124" s="152"/>
      <c r="L124" s="152"/>
      <c r="M124" s="152"/>
      <c r="N124" s="152"/>
      <c r="O124" s="153"/>
    </row>
    <row r="125" spans="1:15" x14ac:dyDescent="0.25">
      <c r="A125" s="127">
        <v>109</v>
      </c>
      <c r="B125" s="128"/>
      <c r="C125" s="128"/>
      <c r="D125" s="128"/>
      <c r="E125" s="128"/>
      <c r="F125" s="128"/>
      <c r="G125" s="128"/>
      <c r="H125" s="128"/>
      <c r="I125" s="128"/>
      <c r="J125" s="154"/>
      <c r="K125" s="154"/>
      <c r="L125" s="154"/>
      <c r="M125" s="154"/>
      <c r="N125" s="154"/>
      <c r="O125" s="155"/>
    </row>
  </sheetData>
  <dataConsolidate/>
  <mergeCells count="124">
    <mergeCell ref="B2:H4"/>
    <mergeCell ref="B6:H6"/>
    <mergeCell ref="C7:H7"/>
    <mergeCell ref="C8:H8"/>
    <mergeCell ref="C9:H9"/>
    <mergeCell ref="C10:H10"/>
    <mergeCell ref="J25:O25"/>
    <mergeCell ref="J26:O26"/>
    <mergeCell ref="J27:O27"/>
    <mergeCell ref="J19:O19"/>
    <mergeCell ref="J20:O20"/>
    <mergeCell ref="J21:O21"/>
    <mergeCell ref="B15:B16"/>
    <mergeCell ref="C15:H15"/>
    <mergeCell ref="C11:H11"/>
    <mergeCell ref="C12:H12"/>
    <mergeCell ref="B13:H13"/>
    <mergeCell ref="B14:H14"/>
    <mergeCell ref="J18:O18"/>
    <mergeCell ref="J28:O28"/>
    <mergeCell ref="J29:O29"/>
    <mergeCell ref="J30:O30"/>
    <mergeCell ref="J22:O22"/>
    <mergeCell ref="J23:O23"/>
    <mergeCell ref="J24:O24"/>
    <mergeCell ref="J36:O36"/>
    <mergeCell ref="J37:O37"/>
    <mergeCell ref="J38:O38"/>
    <mergeCell ref="J39:O39"/>
    <mergeCell ref="J40:O40"/>
    <mergeCell ref="J41:O41"/>
    <mergeCell ref="J31:O31"/>
    <mergeCell ref="J32:O32"/>
    <mergeCell ref="J33:O33"/>
    <mergeCell ref="J34:O34"/>
    <mergeCell ref="J35:O35"/>
    <mergeCell ref="J48:O48"/>
    <mergeCell ref="J49:O49"/>
    <mergeCell ref="J50:O50"/>
    <mergeCell ref="J51:O51"/>
    <mergeCell ref="J52:O52"/>
    <mergeCell ref="J53:O53"/>
    <mergeCell ref="J42:O42"/>
    <mergeCell ref="J43:O43"/>
    <mergeCell ref="J44:O44"/>
    <mergeCell ref="J45:O45"/>
    <mergeCell ref="J46:O46"/>
    <mergeCell ref="J47:O47"/>
    <mergeCell ref="J60:O60"/>
    <mergeCell ref="J61:O61"/>
    <mergeCell ref="J62:O62"/>
    <mergeCell ref="J63:O63"/>
    <mergeCell ref="J64:O64"/>
    <mergeCell ref="J65:O65"/>
    <mergeCell ref="J54:O54"/>
    <mergeCell ref="J55:O55"/>
    <mergeCell ref="J56:O56"/>
    <mergeCell ref="J57:O57"/>
    <mergeCell ref="J58:O58"/>
    <mergeCell ref="J59:O59"/>
    <mergeCell ref="J72:O72"/>
    <mergeCell ref="J73:O73"/>
    <mergeCell ref="J74:O74"/>
    <mergeCell ref="J75:O75"/>
    <mergeCell ref="J76:O76"/>
    <mergeCell ref="J77:O77"/>
    <mergeCell ref="J66:O66"/>
    <mergeCell ref="J67:O67"/>
    <mergeCell ref="J68:O68"/>
    <mergeCell ref="J69:O69"/>
    <mergeCell ref="J70:O70"/>
    <mergeCell ref="J71:O71"/>
    <mergeCell ref="J94:O94"/>
    <mergeCell ref="J95:O95"/>
    <mergeCell ref="J84:O84"/>
    <mergeCell ref="J85:O85"/>
    <mergeCell ref="J86:O86"/>
    <mergeCell ref="J87:O87"/>
    <mergeCell ref="J88:O88"/>
    <mergeCell ref="J89:O89"/>
    <mergeCell ref="J78:O78"/>
    <mergeCell ref="J79:O79"/>
    <mergeCell ref="J80:O80"/>
    <mergeCell ref="J81:O81"/>
    <mergeCell ref="J82:O82"/>
    <mergeCell ref="J83:O83"/>
    <mergeCell ref="J124:O124"/>
    <mergeCell ref="J125:O125"/>
    <mergeCell ref="J114:O114"/>
    <mergeCell ref="J115:O115"/>
    <mergeCell ref="J116:O116"/>
    <mergeCell ref="J117:O117"/>
    <mergeCell ref="J118:O118"/>
    <mergeCell ref="J119:O119"/>
    <mergeCell ref="J108:O108"/>
    <mergeCell ref="J109:O109"/>
    <mergeCell ref="J110:O110"/>
    <mergeCell ref="J111:O111"/>
    <mergeCell ref="J112:O112"/>
    <mergeCell ref="J113:O113"/>
    <mergeCell ref="A15:A16"/>
    <mergeCell ref="I15:I16"/>
    <mergeCell ref="J15:O16"/>
    <mergeCell ref="J17:O17"/>
    <mergeCell ref="J120:O120"/>
    <mergeCell ref="J121:O121"/>
    <mergeCell ref="J122:O122"/>
    <mergeCell ref="J123:O123"/>
    <mergeCell ref="J102:O102"/>
    <mergeCell ref="J103:O103"/>
    <mergeCell ref="J104:O104"/>
    <mergeCell ref="J105:O105"/>
    <mergeCell ref="J106:O106"/>
    <mergeCell ref="J107:O107"/>
    <mergeCell ref="J96:O96"/>
    <mergeCell ref="J97:O97"/>
    <mergeCell ref="J98:O98"/>
    <mergeCell ref="J99:O99"/>
    <mergeCell ref="J100:O100"/>
    <mergeCell ref="J101:O101"/>
    <mergeCell ref="J90:O90"/>
    <mergeCell ref="J91:O91"/>
    <mergeCell ref="J92:O92"/>
    <mergeCell ref="J93:O93"/>
  </mergeCells>
  <dataValidations count="3">
    <dataValidation type="list" allowBlank="1" showInputMessage="1" showErrorMessage="1" sqref="I17:I125">
      <formula1>"Excellent, Good, Fair, Replace"</formula1>
    </dataValidation>
    <dataValidation type="list" allowBlank="1" showInputMessage="1" showErrorMessage="1" sqref="F17:H125">
      <formula1>"Yes, No"</formula1>
    </dataValidation>
    <dataValidation type="list" allowBlank="1" showInputMessage="1" showErrorMessage="1" sqref="C17:E125">
      <formula1>" ,Yes, No"</formula1>
    </dataValidation>
  </dataValidations>
  <pageMargins left="0.7" right="0.7" top="0.75" bottom="0.75" header="0.3" footer="0.3"/>
  <pageSetup paperSize="17"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workbookViewId="0">
      <selection activeCell="F20" sqref="F20"/>
    </sheetView>
  </sheetViews>
  <sheetFormatPr defaultRowHeight="15" x14ac:dyDescent="0.25"/>
  <cols>
    <col min="1" max="1" width="33.7109375" customWidth="1"/>
    <col min="2" max="2" width="17.7109375" customWidth="1"/>
    <col min="3" max="3" width="13.7109375" customWidth="1"/>
    <col min="4" max="4" width="15.7109375" customWidth="1"/>
    <col min="5" max="5" width="4.42578125" customWidth="1"/>
    <col min="6" max="6" width="23.85546875" customWidth="1"/>
    <col min="7" max="7" width="23.85546875" style="3" customWidth="1"/>
    <col min="8" max="9" width="17.7109375" customWidth="1"/>
    <col min="10" max="10" width="20.28515625" customWidth="1"/>
    <col min="11" max="11" width="14.7109375" customWidth="1"/>
    <col min="12" max="12" width="11.140625" bestFit="1" customWidth="1"/>
  </cols>
  <sheetData>
    <row r="1" spans="1:12" ht="21" x14ac:dyDescent="0.35">
      <c r="A1" s="178" t="s">
        <v>27</v>
      </c>
      <c r="B1" s="178"/>
      <c r="C1" s="178"/>
      <c r="D1" s="178"/>
      <c r="F1" s="5"/>
      <c r="G1" s="5"/>
      <c r="H1" s="3"/>
      <c r="I1" s="3"/>
      <c r="J1" s="3"/>
    </row>
    <row r="3" spans="1:12" x14ac:dyDescent="0.25">
      <c r="A3" s="120" t="s">
        <v>163</v>
      </c>
    </row>
    <row r="5" spans="1:12" ht="15.75" x14ac:dyDescent="0.25">
      <c r="A5" s="4" t="s">
        <v>28</v>
      </c>
      <c r="B5" s="4" t="s">
        <v>29</v>
      </c>
      <c r="C5" s="4" t="s">
        <v>30</v>
      </c>
      <c r="D5" s="4" t="s">
        <v>6</v>
      </c>
      <c r="F5" s="1"/>
      <c r="G5" s="57" t="s">
        <v>121</v>
      </c>
      <c r="H5" s="16" t="s">
        <v>130</v>
      </c>
      <c r="I5" s="17" t="s">
        <v>12</v>
      </c>
      <c r="J5" s="17" t="s">
        <v>13</v>
      </c>
      <c r="K5" s="16" t="s">
        <v>14</v>
      </c>
    </row>
    <row r="6" spans="1:12" s="3" customFormat="1" ht="15.75" x14ac:dyDescent="0.25">
      <c r="A6" s="4"/>
      <c r="B6" s="4"/>
      <c r="C6" s="4"/>
      <c r="D6" s="4"/>
      <c r="F6" s="1"/>
      <c r="G6" s="57"/>
      <c r="H6" s="16"/>
      <c r="I6" s="17"/>
      <c r="J6" s="17"/>
      <c r="K6" s="16"/>
    </row>
    <row r="7" spans="1:12" x14ac:dyDescent="0.25">
      <c r="A7" s="7" t="s">
        <v>7</v>
      </c>
      <c r="B7" s="8">
        <v>50</v>
      </c>
      <c r="C7" s="59"/>
      <c r="D7" s="8">
        <f>B7*C7</f>
        <v>0</v>
      </c>
      <c r="F7" s="7" t="s">
        <v>9</v>
      </c>
      <c r="G7" s="60"/>
      <c r="H7" s="61" t="s">
        <v>23</v>
      </c>
      <c r="I7" s="65">
        <f>VLOOKUP(H7,G31:H34,2,FALSE)</f>
        <v>0.01</v>
      </c>
      <c r="J7" s="8">
        <f>D7*(I7*G7)</f>
        <v>0</v>
      </c>
      <c r="K7" s="8">
        <f>D7-J7</f>
        <v>0</v>
      </c>
    </row>
    <row r="8" spans="1:12" x14ac:dyDescent="0.25">
      <c r="A8" s="7" t="s">
        <v>0</v>
      </c>
      <c r="B8" s="8">
        <v>55</v>
      </c>
      <c r="C8" s="59"/>
      <c r="D8" s="8">
        <f t="shared" ref="D8:D17" si="0">B8*C8</f>
        <v>0</v>
      </c>
      <c r="F8" s="7" t="s">
        <v>9</v>
      </c>
      <c r="G8" s="7">
        <f>G7</f>
        <v>0</v>
      </c>
      <c r="H8" s="61" t="s">
        <v>23</v>
      </c>
      <c r="I8" s="65">
        <f>VLOOKUP(H8,G31:H34,2,FALSE)</f>
        <v>0.01</v>
      </c>
      <c r="J8" s="8">
        <f t="shared" ref="J8:J17" si="1">D8*I8*G8</f>
        <v>0</v>
      </c>
      <c r="K8" s="8">
        <f t="shared" ref="K8:K17" si="2">D8-J8</f>
        <v>0</v>
      </c>
      <c r="L8" s="15"/>
    </row>
    <row r="9" spans="1:12" x14ac:dyDescent="0.25">
      <c r="A9" s="7" t="s">
        <v>1</v>
      </c>
      <c r="B9" s="8">
        <v>80</v>
      </c>
      <c r="C9" s="59"/>
      <c r="D9" s="8">
        <f t="shared" si="0"/>
        <v>0</v>
      </c>
      <c r="F9" s="7" t="s">
        <v>9</v>
      </c>
      <c r="G9" s="7">
        <f>G7</f>
        <v>0</v>
      </c>
      <c r="H9" s="61" t="s">
        <v>23</v>
      </c>
      <c r="I9" s="65">
        <f>VLOOKUP(H9,G31:H34,2,FALSE)</f>
        <v>0.01</v>
      </c>
      <c r="J9" s="8">
        <f t="shared" si="1"/>
        <v>0</v>
      </c>
      <c r="K9" s="8">
        <f t="shared" si="2"/>
        <v>0</v>
      </c>
    </row>
    <row r="10" spans="1:12" x14ac:dyDescent="0.25">
      <c r="A10" s="7" t="s">
        <v>8</v>
      </c>
      <c r="B10" s="8">
        <v>1300</v>
      </c>
      <c r="C10" s="59"/>
      <c r="D10" s="8">
        <f t="shared" si="0"/>
        <v>0</v>
      </c>
      <c r="F10" s="7" t="s">
        <v>9</v>
      </c>
      <c r="G10" s="7">
        <f>G7</f>
        <v>0</v>
      </c>
      <c r="H10" s="61" t="s">
        <v>23</v>
      </c>
      <c r="I10" s="65">
        <f>VLOOKUP(H10,G31:H34,2,FALSE)</f>
        <v>0.01</v>
      </c>
      <c r="J10" s="8">
        <f t="shared" si="1"/>
        <v>0</v>
      </c>
      <c r="K10" s="8">
        <f t="shared" si="2"/>
        <v>0</v>
      </c>
    </row>
    <row r="11" spans="1:12" x14ac:dyDescent="0.25">
      <c r="A11" s="7" t="s">
        <v>2</v>
      </c>
      <c r="B11" s="8">
        <v>1600</v>
      </c>
      <c r="C11" s="59"/>
      <c r="D11" s="8">
        <f t="shared" si="0"/>
        <v>0</v>
      </c>
      <c r="F11" s="7" t="s">
        <v>9</v>
      </c>
      <c r="G11" s="7">
        <f>G7</f>
        <v>0</v>
      </c>
      <c r="H11" s="61" t="s">
        <v>23</v>
      </c>
      <c r="I11" s="65">
        <f>VLOOKUP(H11,G31:H34,2,FALSE)</f>
        <v>0.01</v>
      </c>
      <c r="J11" s="8">
        <f t="shared" si="1"/>
        <v>0</v>
      </c>
      <c r="K11" s="8">
        <f t="shared" si="2"/>
        <v>0</v>
      </c>
    </row>
    <row r="12" spans="1:12" x14ac:dyDescent="0.25">
      <c r="A12" s="7" t="s">
        <v>3</v>
      </c>
      <c r="B12" s="8">
        <v>2500</v>
      </c>
      <c r="C12" s="59"/>
      <c r="D12" s="8">
        <f t="shared" si="0"/>
        <v>0</v>
      </c>
      <c r="F12" s="7" t="s">
        <v>9</v>
      </c>
      <c r="G12" s="7">
        <f>G7</f>
        <v>0</v>
      </c>
      <c r="H12" s="61" t="s">
        <v>23</v>
      </c>
      <c r="I12" s="65">
        <f>VLOOKUP(H12,G31:H34,2,FALSE)</f>
        <v>0.01</v>
      </c>
      <c r="J12" s="8">
        <f t="shared" si="1"/>
        <v>0</v>
      </c>
      <c r="K12" s="8">
        <f t="shared" si="2"/>
        <v>0</v>
      </c>
    </row>
    <row r="13" spans="1:12" s="3" customFormat="1" x14ac:dyDescent="0.25">
      <c r="A13" s="7" t="s">
        <v>122</v>
      </c>
      <c r="B13" s="8">
        <v>1700</v>
      </c>
      <c r="C13" s="59"/>
      <c r="D13" s="8">
        <f t="shared" si="0"/>
        <v>0</v>
      </c>
      <c r="F13" s="7" t="s">
        <v>10</v>
      </c>
      <c r="G13" s="7">
        <f>G7</f>
        <v>0</v>
      </c>
      <c r="H13" s="61" t="s">
        <v>23</v>
      </c>
      <c r="I13" s="65">
        <f>VLOOKUP(H13,G35:H38,2,FALSE)</f>
        <v>1.7000000000000001E-2</v>
      </c>
      <c r="J13" s="8">
        <f t="shared" si="1"/>
        <v>0</v>
      </c>
      <c r="K13" s="8">
        <f t="shared" si="2"/>
        <v>0</v>
      </c>
    </row>
    <row r="14" spans="1:12" s="3" customFormat="1" x14ac:dyDescent="0.25">
      <c r="A14" s="7" t="s">
        <v>123</v>
      </c>
      <c r="B14" s="8">
        <v>1700</v>
      </c>
      <c r="C14" s="59"/>
      <c r="D14" s="8">
        <f t="shared" si="0"/>
        <v>0</v>
      </c>
      <c r="F14" s="7" t="s">
        <v>10</v>
      </c>
      <c r="G14" s="7">
        <f>G7</f>
        <v>0</v>
      </c>
      <c r="H14" s="61" t="s">
        <v>23</v>
      </c>
      <c r="I14" s="65">
        <f>VLOOKUP(H14,G35:H38,2,FALSE)</f>
        <v>1.7000000000000001E-2</v>
      </c>
      <c r="J14" s="8">
        <f t="shared" si="1"/>
        <v>0</v>
      </c>
      <c r="K14" s="8">
        <f t="shared" si="2"/>
        <v>0</v>
      </c>
      <c r="L14" s="15"/>
    </row>
    <row r="15" spans="1:12" s="3" customFormat="1" x14ac:dyDescent="0.25">
      <c r="A15" s="58" t="s">
        <v>124</v>
      </c>
      <c r="B15" s="8">
        <v>2000</v>
      </c>
      <c r="C15" s="59"/>
      <c r="D15" s="8">
        <f t="shared" si="0"/>
        <v>0</v>
      </c>
      <c r="F15" s="7" t="s">
        <v>126</v>
      </c>
      <c r="G15" s="7">
        <f>G7</f>
        <v>0</v>
      </c>
      <c r="H15" s="61" t="s">
        <v>23</v>
      </c>
      <c r="I15" s="65">
        <f>VLOOKUP(H15,G35:H38,2,FALSE)</f>
        <v>1.7000000000000001E-2</v>
      </c>
      <c r="J15" s="8">
        <f t="shared" si="1"/>
        <v>0</v>
      </c>
      <c r="K15" s="8">
        <f t="shared" si="2"/>
        <v>0</v>
      </c>
      <c r="L15" s="15"/>
    </row>
    <row r="16" spans="1:12" s="3" customFormat="1" x14ac:dyDescent="0.25">
      <c r="A16" s="7" t="s">
        <v>125</v>
      </c>
      <c r="B16" s="8">
        <v>2800</v>
      </c>
      <c r="C16" s="59"/>
      <c r="D16" s="8">
        <f t="shared" si="0"/>
        <v>0</v>
      </c>
      <c r="F16" s="7" t="s">
        <v>127</v>
      </c>
      <c r="G16" s="7">
        <f>G7</f>
        <v>0</v>
      </c>
      <c r="H16" s="61" t="s">
        <v>23</v>
      </c>
      <c r="I16" s="65">
        <f>VLOOKUP(H16,G35:H38,2,FALSE)</f>
        <v>1.7000000000000001E-2</v>
      </c>
      <c r="J16" s="8">
        <f t="shared" si="1"/>
        <v>0</v>
      </c>
      <c r="K16" s="8">
        <f t="shared" si="2"/>
        <v>0</v>
      </c>
      <c r="L16" s="15"/>
    </row>
    <row r="17" spans="1:11" x14ac:dyDescent="0.25">
      <c r="A17" s="7" t="s">
        <v>4</v>
      </c>
      <c r="B17" s="8">
        <v>3200</v>
      </c>
      <c r="C17" s="59"/>
      <c r="D17" s="8">
        <f t="shared" si="0"/>
        <v>0</v>
      </c>
      <c r="F17" s="7" t="s">
        <v>11</v>
      </c>
      <c r="G17" s="7">
        <f>G7</f>
        <v>0</v>
      </c>
      <c r="H17" s="61" t="s">
        <v>23</v>
      </c>
      <c r="I17" s="65">
        <f>VLOOKUP(H17,G43:H46,2,FALSE)</f>
        <v>1.2999999999999999E-2</v>
      </c>
      <c r="J17" s="8">
        <f t="shared" si="1"/>
        <v>0</v>
      </c>
      <c r="K17" s="8">
        <f t="shared" si="2"/>
        <v>0</v>
      </c>
    </row>
    <row r="18" spans="1:11" ht="15.75" x14ac:dyDescent="0.25">
      <c r="A18" s="9" t="s">
        <v>5</v>
      </c>
      <c r="B18" s="9"/>
      <c r="C18" s="9"/>
      <c r="D18" s="10">
        <f>SUM(D7:D17)</f>
        <v>0</v>
      </c>
      <c r="F18" s="18" t="s">
        <v>5</v>
      </c>
      <c r="G18" s="18"/>
      <c r="H18" s="19"/>
      <c r="I18" s="124">
        <f>SUM(I7:I17)</f>
        <v>0.14100000000000001</v>
      </c>
      <c r="J18" s="123">
        <f>SUM(J7:J17)</f>
        <v>0</v>
      </c>
      <c r="K18" s="19">
        <f>SUM(K7:K17)</f>
        <v>0</v>
      </c>
    </row>
    <row r="19" spans="1:11" ht="15.75" x14ac:dyDescent="0.25">
      <c r="A19" s="6"/>
      <c r="B19" s="6"/>
      <c r="C19" s="6"/>
      <c r="D19" s="6"/>
      <c r="F19" s="1"/>
      <c r="G19" s="1"/>
      <c r="H19" s="11"/>
      <c r="I19" s="1"/>
      <c r="J19" s="11"/>
      <c r="K19" s="1"/>
    </row>
    <row r="20" spans="1:11" ht="15.75" x14ac:dyDescent="0.25">
      <c r="A20" s="6"/>
      <c r="B20" s="6"/>
      <c r="C20" s="6"/>
      <c r="D20" s="6"/>
      <c r="F20" s="1"/>
      <c r="G20" s="1"/>
      <c r="H20" s="11"/>
      <c r="I20" s="1"/>
      <c r="J20" s="11"/>
      <c r="K20" s="1"/>
    </row>
    <row r="21" spans="1:11" ht="15.75" x14ac:dyDescent="0.25">
      <c r="A21" s="6"/>
      <c r="B21" s="6"/>
      <c r="C21" s="6"/>
      <c r="D21" s="6"/>
      <c r="F21" s="2" t="s">
        <v>128</v>
      </c>
      <c r="G21" s="1"/>
      <c r="H21" s="11"/>
      <c r="I21" s="1"/>
      <c r="J21" s="11"/>
      <c r="K21" s="1"/>
    </row>
    <row r="22" spans="1:11" ht="15.75" hidden="1" x14ac:dyDescent="0.25">
      <c r="A22" s="6"/>
      <c r="B22" s="6"/>
      <c r="C22" s="6"/>
      <c r="D22" s="6"/>
      <c r="F22" s="56" t="s">
        <v>80</v>
      </c>
      <c r="G22" s="12"/>
      <c r="H22" s="13"/>
      <c r="I22" s="2"/>
      <c r="J22" s="14"/>
      <c r="K22" s="1"/>
    </row>
    <row r="23" spans="1:11" ht="15.75" hidden="1" x14ac:dyDescent="0.25">
      <c r="A23" s="2"/>
      <c r="B23" s="1"/>
      <c r="C23" s="11"/>
      <c r="D23" s="1"/>
      <c r="E23" s="11"/>
      <c r="F23" s="24" t="s">
        <v>53</v>
      </c>
      <c r="G23" s="3" t="s">
        <v>23</v>
      </c>
      <c r="H23" s="55">
        <v>2.5000000000000001E-2</v>
      </c>
    </row>
    <row r="24" spans="1:11" ht="15.75" hidden="1" x14ac:dyDescent="0.25">
      <c r="A24" s="12"/>
      <c r="B24" s="12"/>
      <c r="C24" s="13"/>
      <c r="D24" s="2"/>
      <c r="E24" s="14"/>
      <c r="F24" s="24"/>
      <c r="G24" s="3" t="s">
        <v>24</v>
      </c>
      <c r="H24" s="55">
        <v>2.9000000000000001E-2</v>
      </c>
    </row>
    <row r="25" spans="1:11" ht="15.75" hidden="1" x14ac:dyDescent="0.25">
      <c r="A25" s="1"/>
      <c r="B25" s="1"/>
      <c r="C25" s="1"/>
      <c r="D25" s="11"/>
      <c r="E25" s="1"/>
      <c r="F25" s="24"/>
      <c r="G25" s="3" t="s">
        <v>25</v>
      </c>
      <c r="H25" s="55">
        <v>3.3000000000000002E-2</v>
      </c>
    </row>
    <row r="26" spans="1:11" ht="15.75" hidden="1" x14ac:dyDescent="0.25">
      <c r="F26" s="24"/>
      <c r="G26" s="3" t="s">
        <v>26</v>
      </c>
      <c r="H26" s="55" t="e">
        <f>1/G7</f>
        <v>#DIV/0!</v>
      </c>
    </row>
    <row r="27" spans="1:11" ht="15.75" hidden="1" x14ac:dyDescent="0.25">
      <c r="F27" s="24" t="s">
        <v>83</v>
      </c>
      <c r="G27" s="3" t="s">
        <v>23</v>
      </c>
      <c r="H27" s="55">
        <v>1.4999999999999999E-2</v>
      </c>
    </row>
    <row r="28" spans="1:11" ht="15.75" hidden="1" x14ac:dyDescent="0.25">
      <c r="F28" s="24"/>
      <c r="G28" s="3" t="s">
        <v>24</v>
      </c>
      <c r="H28" s="55">
        <v>1.7999999999999999E-2</v>
      </c>
    </row>
    <row r="29" spans="1:11" ht="15.75" hidden="1" x14ac:dyDescent="0.25">
      <c r="F29" s="24"/>
      <c r="G29" s="3" t="s">
        <v>25</v>
      </c>
      <c r="H29" s="55">
        <v>0.02</v>
      </c>
    </row>
    <row r="30" spans="1:11" ht="15.75" hidden="1" x14ac:dyDescent="0.25">
      <c r="F30" s="24"/>
      <c r="G30" s="3" t="s">
        <v>26</v>
      </c>
      <c r="H30" s="55" t="e">
        <f>1/G7</f>
        <v>#DIV/0!</v>
      </c>
    </row>
    <row r="31" spans="1:11" ht="15.75" hidden="1" x14ac:dyDescent="0.25">
      <c r="F31" s="24" t="s">
        <v>85</v>
      </c>
      <c r="G31" s="3" t="s">
        <v>23</v>
      </c>
      <c r="H31" s="55">
        <v>0.01</v>
      </c>
    </row>
    <row r="32" spans="1:11" ht="15.75" hidden="1" x14ac:dyDescent="0.25">
      <c r="F32" s="24"/>
      <c r="G32" s="3" t="s">
        <v>24</v>
      </c>
      <c r="H32" s="55">
        <v>1.0999999999999999E-2</v>
      </c>
    </row>
    <row r="33" spans="6:8" ht="15.75" hidden="1" x14ac:dyDescent="0.25">
      <c r="F33" s="24"/>
      <c r="G33" s="3" t="s">
        <v>25</v>
      </c>
      <c r="H33" s="55">
        <v>1.2E-2</v>
      </c>
    </row>
    <row r="34" spans="6:8" ht="15.75" hidden="1" x14ac:dyDescent="0.25">
      <c r="F34" s="24"/>
      <c r="G34" s="3" t="s">
        <v>26</v>
      </c>
      <c r="H34" s="55" t="e">
        <f>1/G7</f>
        <v>#DIV/0!</v>
      </c>
    </row>
    <row r="35" spans="6:8" ht="15.75" hidden="1" x14ac:dyDescent="0.25">
      <c r="F35" s="24" t="s">
        <v>87</v>
      </c>
      <c r="G35" s="3" t="s">
        <v>23</v>
      </c>
      <c r="H35" s="55">
        <v>1.7000000000000001E-2</v>
      </c>
    </row>
    <row r="36" spans="6:8" ht="15.75" hidden="1" x14ac:dyDescent="0.25">
      <c r="F36" s="24"/>
      <c r="G36" s="3" t="s">
        <v>24</v>
      </c>
      <c r="H36" s="55">
        <v>1.9E-2</v>
      </c>
    </row>
    <row r="37" spans="6:8" ht="15.75" hidden="1" x14ac:dyDescent="0.25">
      <c r="F37" s="24"/>
      <c r="G37" s="3" t="s">
        <v>25</v>
      </c>
      <c r="H37" s="55">
        <v>2.1999999999999999E-2</v>
      </c>
    </row>
    <row r="38" spans="6:8" ht="15.75" hidden="1" x14ac:dyDescent="0.25">
      <c r="F38" s="24"/>
      <c r="G38" s="3" t="s">
        <v>26</v>
      </c>
      <c r="H38" s="55" t="e">
        <f>1/G7</f>
        <v>#DIV/0!</v>
      </c>
    </row>
    <row r="39" spans="6:8" ht="15.75" hidden="1" x14ac:dyDescent="0.25">
      <c r="F39" s="24" t="s">
        <v>89</v>
      </c>
      <c r="G39" s="3" t="s">
        <v>23</v>
      </c>
      <c r="H39" s="55">
        <v>0.04</v>
      </c>
    </row>
    <row r="40" spans="6:8" ht="15.75" hidden="1" x14ac:dyDescent="0.25">
      <c r="F40" s="24"/>
      <c r="G40" s="3" t="s">
        <v>24</v>
      </c>
      <c r="H40" s="55">
        <v>0.05</v>
      </c>
    </row>
    <row r="41" spans="6:8" ht="15.75" hidden="1" x14ac:dyDescent="0.25">
      <c r="F41" s="24"/>
      <c r="G41" s="3" t="s">
        <v>25</v>
      </c>
      <c r="H41" s="55">
        <v>0.04</v>
      </c>
    </row>
    <row r="42" spans="6:8" ht="15.75" hidden="1" x14ac:dyDescent="0.25">
      <c r="F42" s="24"/>
      <c r="G42" s="3" t="s">
        <v>26</v>
      </c>
      <c r="H42" s="55" t="e">
        <f>1/G7</f>
        <v>#DIV/0!</v>
      </c>
    </row>
    <row r="43" spans="6:8" ht="15.75" hidden="1" x14ac:dyDescent="0.25">
      <c r="F43" s="24" t="s">
        <v>17</v>
      </c>
      <c r="G43" s="3" t="s">
        <v>23</v>
      </c>
      <c r="H43" s="55">
        <v>1.2999999999999999E-2</v>
      </c>
    </row>
    <row r="44" spans="6:8" ht="15.75" hidden="1" x14ac:dyDescent="0.25">
      <c r="F44" s="24"/>
      <c r="G44" s="3" t="s">
        <v>24</v>
      </c>
      <c r="H44" s="55">
        <v>1.4999999999999999E-2</v>
      </c>
    </row>
    <row r="45" spans="6:8" ht="15.75" hidden="1" x14ac:dyDescent="0.25">
      <c r="F45" s="24"/>
      <c r="G45" s="3" t="s">
        <v>25</v>
      </c>
      <c r="H45" s="55">
        <v>1.7999999999999999E-2</v>
      </c>
    </row>
    <row r="46" spans="6:8" ht="15.75" hidden="1" x14ac:dyDescent="0.25">
      <c r="F46" s="24"/>
      <c r="G46" s="3" t="s">
        <v>26</v>
      </c>
      <c r="H46" s="55" t="e">
        <f>1/G7</f>
        <v>#DIV/0!</v>
      </c>
    </row>
    <row r="47" spans="6:8" ht="15.75" hidden="1" x14ac:dyDescent="0.25">
      <c r="F47" s="24" t="s">
        <v>92</v>
      </c>
      <c r="G47" s="3" t="s">
        <v>23</v>
      </c>
      <c r="H47" s="55">
        <v>3.3000000000000002E-2</v>
      </c>
    </row>
    <row r="48" spans="6:8" hidden="1" x14ac:dyDescent="0.25">
      <c r="F48" s="3"/>
      <c r="G48" s="3" t="s">
        <v>24</v>
      </c>
      <c r="H48" s="55">
        <v>4.4999999999999998E-2</v>
      </c>
    </row>
    <row r="49" spans="6:8" hidden="1" x14ac:dyDescent="0.25">
      <c r="F49" s="3"/>
      <c r="G49" s="3" t="s">
        <v>25</v>
      </c>
      <c r="H49" s="55">
        <v>6.7000000000000004E-2</v>
      </c>
    </row>
    <row r="50" spans="6:8" hidden="1" x14ac:dyDescent="0.25">
      <c r="G50" s="3" t="s">
        <v>26</v>
      </c>
      <c r="H50" s="55" t="e">
        <f>1/G7</f>
        <v>#DIV/0!</v>
      </c>
    </row>
  </sheetData>
  <sheetProtection password="C4D4" sheet="1" objects="1" scenarios="1"/>
  <protectedRanges>
    <protectedRange sqref="H7:H17" name="Depreciation Rate"/>
    <protectedRange sqref="G7" name="Age"/>
    <protectedRange sqref="C7:C17" name="Units"/>
  </protectedRanges>
  <mergeCells count="1">
    <mergeCell ref="A1:D1"/>
  </mergeCells>
  <conditionalFormatting sqref="H7:H17">
    <cfRule type="colorScale" priority="9">
      <colorScale>
        <cfvo type="min"/>
        <cfvo type="max"/>
        <color rgb="FFFF7128"/>
        <color rgb="FFFFEF9C"/>
      </colorScale>
    </cfRule>
  </conditionalFormatting>
  <conditionalFormatting sqref="H13:H17">
    <cfRule type="colorScale" priority="5">
      <colorScale>
        <cfvo type="min"/>
        <cfvo type="max"/>
        <color rgb="FFFF7128"/>
        <color rgb="FFFFEF9C"/>
      </colorScale>
    </cfRule>
  </conditionalFormatting>
  <pageMargins left="0.7" right="0.7" top="0.75" bottom="0.75" header="0.3" footer="0.3"/>
  <pageSetup paperSize="17" scale="9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Based on values determined during inspection, and detailed in the Depreciation Rates tab">
          <x14:formula1>
            <xm:f>'Depreciation Rates'!$D$70:$D$73</xm:f>
          </x14:formula1>
          <xm:sqref>H7:H17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9"/>
  <sheetViews>
    <sheetView workbookViewId="0">
      <selection activeCell="J84" sqref="J84"/>
    </sheetView>
  </sheetViews>
  <sheetFormatPr defaultRowHeight="15" x14ac:dyDescent="0.25"/>
  <cols>
    <col min="2" max="2" width="36.28515625" customWidth="1"/>
  </cols>
  <sheetData>
    <row r="1" spans="1:17" x14ac:dyDescent="0.25">
      <c r="A1" t="s">
        <v>129</v>
      </c>
    </row>
    <row r="2" spans="1:17" ht="15.75" x14ac:dyDescent="0.25">
      <c r="A2" s="24" t="s">
        <v>31</v>
      </c>
      <c r="B2" s="24"/>
      <c r="C2" s="25"/>
      <c r="D2" s="26"/>
      <c r="E2" s="25"/>
      <c r="F2" s="27"/>
      <c r="G2" s="25"/>
      <c r="H2" s="26"/>
      <c r="I2" s="25"/>
      <c r="J2" s="27"/>
      <c r="K2" s="28"/>
      <c r="L2" s="26"/>
      <c r="M2" s="28"/>
      <c r="N2" s="29"/>
    </row>
    <row r="3" spans="1:17" ht="15.75" x14ac:dyDescent="0.25">
      <c r="A3" s="24" t="s">
        <v>32</v>
      </c>
      <c r="B3" s="24"/>
      <c r="C3" s="25"/>
      <c r="D3" s="26"/>
      <c r="E3" s="25"/>
      <c r="F3" s="27"/>
      <c r="G3" s="25"/>
      <c r="H3" s="26"/>
      <c r="I3" s="25"/>
      <c r="J3" s="27"/>
      <c r="K3" s="28"/>
      <c r="L3" s="26"/>
      <c r="M3" s="28"/>
      <c r="N3" s="29"/>
    </row>
    <row r="4" spans="1:17" ht="15.75" x14ac:dyDescent="0.25">
      <c r="A4" s="30" t="s">
        <v>33</v>
      </c>
      <c r="B4" s="26"/>
      <c r="C4" s="31"/>
      <c r="D4" s="26"/>
      <c r="E4" s="25"/>
      <c r="F4" s="27"/>
      <c r="G4" s="31"/>
      <c r="H4" s="26"/>
      <c r="I4" s="25"/>
      <c r="J4" s="27"/>
      <c r="K4" s="182" t="s">
        <v>34</v>
      </c>
      <c r="L4" s="183"/>
      <c r="M4" s="183"/>
      <c r="N4" s="32"/>
    </row>
    <row r="5" spans="1:17" ht="15.75" x14ac:dyDescent="0.25">
      <c r="A5" s="27"/>
      <c r="B5" s="26"/>
      <c r="C5" s="184" t="s">
        <v>35</v>
      </c>
      <c r="D5" s="185"/>
      <c r="E5" s="185"/>
      <c r="F5" s="27"/>
      <c r="G5" s="182" t="s">
        <v>36</v>
      </c>
      <c r="H5" s="183"/>
      <c r="I5" s="183"/>
      <c r="J5" s="27"/>
      <c r="K5" s="182" t="s">
        <v>37</v>
      </c>
      <c r="L5" s="185"/>
      <c r="M5" s="185"/>
      <c r="N5" s="29" t="s">
        <v>38</v>
      </c>
      <c r="O5" s="181" t="s">
        <v>12</v>
      </c>
      <c r="P5" s="181"/>
      <c r="Q5" s="181"/>
    </row>
    <row r="6" spans="1:17" ht="15.75" x14ac:dyDescent="0.25">
      <c r="A6" s="33" t="s">
        <v>39</v>
      </c>
      <c r="B6" s="26"/>
      <c r="C6" s="182" t="s">
        <v>40</v>
      </c>
      <c r="D6" s="185"/>
      <c r="E6" s="185"/>
      <c r="F6" s="27"/>
      <c r="G6" s="186" t="s">
        <v>41</v>
      </c>
      <c r="H6" s="185"/>
      <c r="I6" s="185"/>
      <c r="J6" s="27"/>
      <c r="K6" s="182" t="s">
        <v>42</v>
      </c>
      <c r="L6" s="183"/>
      <c r="M6" s="183"/>
      <c r="N6" s="34" t="s">
        <v>43</v>
      </c>
      <c r="O6" s="53"/>
      <c r="P6" s="53" t="s">
        <v>120</v>
      </c>
      <c r="Q6" s="53"/>
    </row>
    <row r="7" spans="1:17" ht="15.75" x14ac:dyDescent="0.25">
      <c r="A7" s="35" t="s">
        <v>44</v>
      </c>
      <c r="B7" s="36" t="s">
        <v>45</v>
      </c>
      <c r="C7" s="37" t="s">
        <v>46</v>
      </c>
      <c r="D7" s="38"/>
      <c r="E7" s="39" t="s">
        <v>47</v>
      </c>
      <c r="F7" s="40"/>
      <c r="G7" s="37" t="s">
        <v>48</v>
      </c>
      <c r="H7" s="38"/>
      <c r="I7" s="37" t="s">
        <v>49</v>
      </c>
      <c r="J7" s="40"/>
      <c r="K7" s="41" t="s">
        <v>48</v>
      </c>
      <c r="L7" s="38"/>
      <c r="M7" s="41" t="s">
        <v>49</v>
      </c>
      <c r="N7" s="42" t="s">
        <v>50</v>
      </c>
      <c r="O7" s="54" t="s">
        <v>23</v>
      </c>
      <c r="P7" s="54" t="s">
        <v>24</v>
      </c>
      <c r="Q7" s="54" t="s">
        <v>25</v>
      </c>
    </row>
    <row r="8" spans="1:17" ht="15.75" x14ac:dyDescent="0.25">
      <c r="A8" s="27"/>
      <c r="B8" s="43" t="s">
        <v>51</v>
      </c>
      <c r="C8" s="25"/>
      <c r="D8" s="26"/>
      <c r="E8" s="25"/>
      <c r="F8" s="27"/>
      <c r="G8" s="25"/>
      <c r="H8" s="26"/>
      <c r="I8" s="25"/>
      <c r="J8" s="27"/>
      <c r="K8" s="28"/>
      <c r="L8" s="26"/>
      <c r="M8" s="28"/>
      <c r="N8" s="29"/>
      <c r="O8" s="53"/>
      <c r="P8" s="53"/>
      <c r="Q8" s="53"/>
    </row>
    <row r="9" spans="1:17" ht="15.75" x14ac:dyDescent="0.25">
      <c r="A9" s="44" t="s">
        <v>52</v>
      </c>
      <c r="B9" s="24" t="s">
        <v>53</v>
      </c>
      <c r="C9" s="44">
        <v>30</v>
      </c>
      <c r="D9" s="45" t="s">
        <v>54</v>
      </c>
      <c r="E9" s="44">
        <v>40</v>
      </c>
      <c r="F9" s="27"/>
      <c r="G9" s="46">
        <v>-0.15</v>
      </c>
      <c r="H9" s="45" t="s">
        <v>54</v>
      </c>
      <c r="I9" s="46">
        <v>0</v>
      </c>
      <c r="J9" s="27"/>
      <c r="K9" s="47">
        <f t="shared" ref="K9:K14" si="0">1/E9</f>
        <v>2.5000000000000001E-2</v>
      </c>
      <c r="L9" s="48" t="s">
        <v>54</v>
      </c>
      <c r="M9" s="47">
        <f>(1-G9)/C9</f>
        <v>3.833333333333333E-2</v>
      </c>
      <c r="N9" s="49">
        <v>3.2000000000000001E-2</v>
      </c>
      <c r="O9" s="55">
        <f>1/40</f>
        <v>2.5000000000000001E-2</v>
      </c>
      <c r="P9" s="55">
        <f>1/35</f>
        <v>2.8571428571428571E-2</v>
      </c>
      <c r="Q9" s="55">
        <f>1/30</f>
        <v>3.3333333333333333E-2</v>
      </c>
    </row>
    <row r="10" spans="1:17" ht="15.75" x14ac:dyDescent="0.25">
      <c r="A10" s="44" t="s">
        <v>55</v>
      </c>
      <c r="B10" s="24" t="s">
        <v>56</v>
      </c>
      <c r="C10" s="44">
        <v>50</v>
      </c>
      <c r="D10" s="45" t="s">
        <v>54</v>
      </c>
      <c r="E10" s="44">
        <v>70</v>
      </c>
      <c r="F10" s="27"/>
      <c r="G10" s="46">
        <v>0</v>
      </c>
      <c r="H10" s="45" t="s">
        <v>54</v>
      </c>
      <c r="I10" s="46">
        <v>0</v>
      </c>
      <c r="J10" s="27"/>
      <c r="K10" s="47">
        <f t="shared" si="0"/>
        <v>1.4285714285714285E-2</v>
      </c>
      <c r="L10" s="48" t="s">
        <v>54</v>
      </c>
      <c r="M10" s="47">
        <f>1/C10</f>
        <v>0.02</v>
      </c>
      <c r="N10" s="49">
        <v>1.6670000000000001E-2</v>
      </c>
      <c r="O10" s="55">
        <f>1/70</f>
        <v>1.4285714285714285E-2</v>
      </c>
      <c r="P10" s="55">
        <f>1/60</f>
        <v>1.6666666666666666E-2</v>
      </c>
      <c r="Q10" s="55">
        <f>1/50</f>
        <v>0.02</v>
      </c>
    </row>
    <row r="11" spans="1:17" ht="15.75" x14ac:dyDescent="0.25">
      <c r="A11" s="44" t="s">
        <v>57</v>
      </c>
      <c r="B11" s="24" t="s">
        <v>58</v>
      </c>
      <c r="C11" s="44">
        <v>50</v>
      </c>
      <c r="D11" s="45" t="s">
        <v>54</v>
      </c>
      <c r="E11" s="44">
        <v>70</v>
      </c>
      <c r="F11" s="27"/>
      <c r="G11" s="46">
        <v>-0.05</v>
      </c>
      <c r="H11" s="45" t="s">
        <v>54</v>
      </c>
      <c r="I11" s="46">
        <v>0</v>
      </c>
      <c r="J11" s="27"/>
      <c r="K11" s="47">
        <f t="shared" si="0"/>
        <v>1.4285714285714285E-2</v>
      </c>
      <c r="L11" s="48" t="s">
        <v>54</v>
      </c>
      <c r="M11" s="47">
        <f>1/C11</f>
        <v>0.02</v>
      </c>
      <c r="N11" s="49">
        <v>1.6650000000000002E-2</v>
      </c>
      <c r="O11" s="55">
        <f>1/70</f>
        <v>1.4285714285714285E-2</v>
      </c>
      <c r="P11" s="55">
        <f>1/60</f>
        <v>1.6666666666666666E-2</v>
      </c>
      <c r="Q11" s="55">
        <f>1/50</f>
        <v>0.02</v>
      </c>
    </row>
    <row r="12" spans="1:17" ht="15.75" x14ac:dyDescent="0.25">
      <c r="A12" s="44" t="s">
        <v>59</v>
      </c>
      <c r="B12" s="24" t="s">
        <v>60</v>
      </c>
      <c r="C12" s="44">
        <v>30</v>
      </c>
      <c r="D12" s="45" t="s">
        <v>54</v>
      </c>
      <c r="E12" s="44">
        <v>45</v>
      </c>
      <c r="F12" s="27"/>
      <c r="G12" s="46">
        <v>-0.1</v>
      </c>
      <c r="H12" s="45" t="s">
        <v>54</v>
      </c>
      <c r="I12" s="46">
        <v>0</v>
      </c>
      <c r="J12" s="27"/>
      <c r="K12" s="47">
        <f t="shared" si="0"/>
        <v>2.2222222222222223E-2</v>
      </c>
      <c r="L12" s="48" t="s">
        <v>54</v>
      </c>
      <c r="M12" s="47">
        <f>(1-G12)/C12</f>
        <v>3.6666666666666667E-2</v>
      </c>
      <c r="N12" s="49">
        <v>2.9440000000000001E-2</v>
      </c>
      <c r="O12" s="55">
        <f>1/45</f>
        <v>2.2222222222222223E-2</v>
      </c>
      <c r="P12" s="55">
        <f>1/37</f>
        <v>2.7027027027027029E-2</v>
      </c>
      <c r="Q12" s="55">
        <f>1/30</f>
        <v>3.3333333333333333E-2</v>
      </c>
    </row>
    <row r="13" spans="1:17" ht="15.75" x14ac:dyDescent="0.25">
      <c r="A13" s="44" t="s">
        <v>61</v>
      </c>
      <c r="B13" s="24" t="s">
        <v>62</v>
      </c>
      <c r="C13" s="44">
        <v>50</v>
      </c>
      <c r="D13" s="45" t="s">
        <v>54</v>
      </c>
      <c r="E13" s="44">
        <v>75</v>
      </c>
      <c r="F13" s="27"/>
      <c r="G13" s="46">
        <v>-0.1</v>
      </c>
      <c r="H13" s="45" t="s">
        <v>54</v>
      </c>
      <c r="I13" s="46">
        <v>0</v>
      </c>
      <c r="J13" s="27"/>
      <c r="K13" s="47">
        <f t="shared" si="0"/>
        <v>1.3333333333333334E-2</v>
      </c>
      <c r="L13" s="48" t="s">
        <v>54</v>
      </c>
      <c r="M13" s="47">
        <f>(1-G13)/C13</f>
        <v>2.2000000000000002E-2</v>
      </c>
      <c r="N13" s="49">
        <v>1.7670000000000002E-2</v>
      </c>
      <c r="O13" s="55">
        <f>1/75</f>
        <v>1.3333333333333334E-2</v>
      </c>
      <c r="P13" s="55">
        <f>1/62</f>
        <v>1.6129032258064516E-2</v>
      </c>
      <c r="Q13" s="55">
        <f>1/50</f>
        <v>0.02</v>
      </c>
    </row>
    <row r="14" spans="1:17" ht="15.75" x14ac:dyDescent="0.25">
      <c r="A14" s="44" t="s">
        <v>63</v>
      </c>
      <c r="B14" s="24" t="s">
        <v>64</v>
      </c>
      <c r="C14" s="44">
        <v>20</v>
      </c>
      <c r="D14" s="45" t="s">
        <v>54</v>
      </c>
      <c r="E14" s="44">
        <v>25</v>
      </c>
      <c r="F14" s="27"/>
      <c r="G14" s="46">
        <v>0</v>
      </c>
      <c r="H14" s="45" t="s">
        <v>54</v>
      </c>
      <c r="I14" s="46">
        <v>0</v>
      </c>
      <c r="J14" s="27"/>
      <c r="K14" s="47">
        <f t="shared" si="0"/>
        <v>0.04</v>
      </c>
      <c r="L14" s="48" t="s">
        <v>54</v>
      </c>
      <c r="M14" s="47">
        <f>1/C14</f>
        <v>0.05</v>
      </c>
      <c r="N14" s="49">
        <v>4.4999999999999998E-2</v>
      </c>
      <c r="O14" s="55">
        <f>1/25</f>
        <v>0.04</v>
      </c>
      <c r="P14" s="55">
        <f>1/22</f>
        <v>4.5454545454545456E-2</v>
      </c>
      <c r="Q14" s="55">
        <f>1/20</f>
        <v>0.05</v>
      </c>
    </row>
    <row r="15" spans="1:17" ht="15.75" x14ac:dyDescent="0.25">
      <c r="A15" s="27"/>
      <c r="B15" s="27"/>
      <c r="C15" s="25"/>
      <c r="D15" s="26"/>
      <c r="E15" s="25"/>
      <c r="F15" s="27"/>
      <c r="G15" s="25"/>
      <c r="H15" s="26"/>
      <c r="I15" s="25"/>
      <c r="J15" s="27"/>
      <c r="K15" s="47"/>
      <c r="L15" s="26"/>
      <c r="M15" s="47"/>
      <c r="N15" s="29"/>
      <c r="O15" s="55"/>
      <c r="P15" s="55"/>
      <c r="Q15" s="55"/>
    </row>
    <row r="16" spans="1:17" ht="15.75" x14ac:dyDescent="0.25">
      <c r="A16" s="27"/>
      <c r="B16" s="43" t="s">
        <v>65</v>
      </c>
      <c r="C16" s="25"/>
      <c r="D16" s="26"/>
      <c r="E16" s="25"/>
      <c r="F16" s="27"/>
      <c r="G16" s="25"/>
      <c r="H16" s="26"/>
      <c r="I16" s="25"/>
      <c r="J16" s="27"/>
      <c r="K16" s="47"/>
      <c r="L16" s="26"/>
      <c r="M16" s="47"/>
      <c r="N16" s="29"/>
      <c r="O16" s="55"/>
      <c r="P16" s="55"/>
      <c r="Q16" s="55"/>
    </row>
    <row r="17" spans="1:17" ht="15.75" x14ac:dyDescent="0.25">
      <c r="A17" s="44" t="s">
        <v>66</v>
      </c>
      <c r="B17" s="24" t="s">
        <v>53</v>
      </c>
      <c r="C17" s="44">
        <v>30</v>
      </c>
      <c r="D17" s="45" t="s">
        <v>54</v>
      </c>
      <c r="E17" s="44">
        <v>40</v>
      </c>
      <c r="F17" s="27"/>
      <c r="G17" s="46">
        <v>-0.15</v>
      </c>
      <c r="H17" s="45" t="s">
        <v>54</v>
      </c>
      <c r="I17" s="46">
        <v>0</v>
      </c>
      <c r="J17" s="27"/>
      <c r="K17" s="47">
        <f>1/E17</f>
        <v>2.5000000000000001E-2</v>
      </c>
      <c r="L17" s="48" t="s">
        <v>54</v>
      </c>
      <c r="M17" s="47">
        <f>(1-G17)/C17</f>
        <v>3.833333333333333E-2</v>
      </c>
      <c r="N17" s="49">
        <v>3.2000000000000001E-2</v>
      </c>
      <c r="O17" s="55">
        <f>1/40</f>
        <v>2.5000000000000001E-2</v>
      </c>
      <c r="P17" s="55">
        <f>1/35</f>
        <v>2.8571428571428571E-2</v>
      </c>
      <c r="Q17" s="55">
        <f>1/30</f>
        <v>3.3333333333333333E-2</v>
      </c>
    </row>
    <row r="18" spans="1:17" ht="15.75" x14ac:dyDescent="0.25">
      <c r="A18" s="44" t="s">
        <v>67</v>
      </c>
      <c r="B18" s="24" t="s">
        <v>68</v>
      </c>
      <c r="C18" s="44">
        <v>20</v>
      </c>
      <c r="D18" s="45" t="s">
        <v>54</v>
      </c>
      <c r="E18" s="44">
        <v>30</v>
      </c>
      <c r="F18" s="27"/>
      <c r="G18" s="46">
        <v>-0.1</v>
      </c>
      <c r="H18" s="45" t="s">
        <v>54</v>
      </c>
      <c r="I18" s="46">
        <v>0</v>
      </c>
      <c r="J18" s="27"/>
      <c r="K18" s="47">
        <f>1/E18</f>
        <v>3.3333333333333333E-2</v>
      </c>
      <c r="L18" s="48" t="s">
        <v>54</v>
      </c>
      <c r="M18" s="47">
        <f>(1-G18)/C18</f>
        <v>5.5000000000000007E-2</v>
      </c>
      <c r="N18" s="49">
        <v>4.4150000000000002E-2</v>
      </c>
      <c r="O18" s="55">
        <f>1/30</f>
        <v>3.3333333333333333E-2</v>
      </c>
      <c r="P18" s="55">
        <f>1/25</f>
        <v>0.04</v>
      </c>
      <c r="Q18" s="55">
        <f>1/20</f>
        <v>0.05</v>
      </c>
    </row>
    <row r="19" spans="1:17" ht="15.75" x14ac:dyDescent="0.25">
      <c r="A19" s="44" t="s">
        <v>69</v>
      </c>
      <c r="B19" s="24" t="s">
        <v>70</v>
      </c>
      <c r="C19" s="44">
        <v>20</v>
      </c>
      <c r="D19" s="45" t="s">
        <v>54</v>
      </c>
      <c r="E19" s="44">
        <v>30</v>
      </c>
      <c r="F19" s="27"/>
      <c r="G19" s="46">
        <v>-0.1</v>
      </c>
      <c r="H19" s="45" t="s">
        <v>54</v>
      </c>
      <c r="I19" s="46">
        <v>0</v>
      </c>
      <c r="J19" s="27"/>
      <c r="K19" s="47">
        <f>1/E19</f>
        <v>3.3333333333333333E-2</v>
      </c>
      <c r="L19" s="48" t="s">
        <v>54</v>
      </c>
      <c r="M19" s="47">
        <f>(1-G19)/C19</f>
        <v>5.5000000000000007E-2</v>
      </c>
      <c r="N19" s="49">
        <v>4.4150000000000002E-2</v>
      </c>
      <c r="O19" s="55">
        <f>1/30</f>
        <v>3.3333333333333333E-2</v>
      </c>
      <c r="P19" s="55">
        <f>1/25</f>
        <v>0.04</v>
      </c>
      <c r="Q19" s="55">
        <f>1/20</f>
        <v>0.05</v>
      </c>
    </row>
    <row r="20" spans="1:17" ht="15.75" x14ac:dyDescent="0.25">
      <c r="A20" s="44" t="s">
        <v>71</v>
      </c>
      <c r="B20" s="24" t="s">
        <v>72</v>
      </c>
      <c r="C20" s="44">
        <v>20</v>
      </c>
      <c r="D20" s="45" t="s">
        <v>54</v>
      </c>
      <c r="E20" s="44">
        <v>30</v>
      </c>
      <c r="F20" s="27"/>
      <c r="G20" s="46">
        <v>-0.1</v>
      </c>
      <c r="H20" s="45" t="s">
        <v>54</v>
      </c>
      <c r="I20" s="46">
        <v>0</v>
      </c>
      <c r="J20" s="27"/>
      <c r="K20" s="47">
        <f>1/E20</f>
        <v>3.3333333333333333E-2</v>
      </c>
      <c r="L20" s="48" t="s">
        <v>54</v>
      </c>
      <c r="M20" s="47">
        <f>(1-G20)/C20</f>
        <v>5.5000000000000007E-2</v>
      </c>
      <c r="N20" s="49">
        <v>4.3999999999999997E-2</v>
      </c>
      <c r="O20" s="55">
        <f>1/30</f>
        <v>3.3333333333333333E-2</v>
      </c>
      <c r="P20" s="55">
        <f>1/25</f>
        <v>0.04</v>
      </c>
      <c r="Q20" s="55">
        <f>1/20</f>
        <v>0.05</v>
      </c>
    </row>
    <row r="21" spans="1:17" ht="15.75" x14ac:dyDescent="0.25">
      <c r="A21" s="44" t="s">
        <v>73</v>
      </c>
      <c r="B21" s="24" t="s">
        <v>74</v>
      </c>
      <c r="C21" s="44">
        <v>20</v>
      </c>
      <c r="D21" s="45" t="s">
        <v>54</v>
      </c>
      <c r="E21" s="44">
        <v>30</v>
      </c>
      <c r="F21" s="27"/>
      <c r="G21" s="46">
        <v>-0.1</v>
      </c>
      <c r="H21" s="45" t="s">
        <v>54</v>
      </c>
      <c r="I21" s="46">
        <v>0</v>
      </c>
      <c r="J21" s="27"/>
      <c r="K21" s="47">
        <f>1/E21</f>
        <v>3.3333333333333333E-2</v>
      </c>
      <c r="L21" s="48" t="s">
        <v>54</v>
      </c>
      <c r="M21" s="47">
        <f>(1-G21)/C21</f>
        <v>5.5000000000000007E-2</v>
      </c>
      <c r="N21" s="49">
        <v>4.3999999999999997E-2</v>
      </c>
      <c r="O21" s="55">
        <f>1/30</f>
        <v>3.3333333333333333E-2</v>
      </c>
      <c r="P21" s="55">
        <f>1/25</f>
        <v>0.04</v>
      </c>
      <c r="Q21" s="55">
        <f>1/20</f>
        <v>0.05</v>
      </c>
    </row>
    <row r="22" spans="1:17" ht="15.75" x14ac:dyDescent="0.25">
      <c r="A22" s="27"/>
      <c r="B22" s="27"/>
      <c r="C22" s="25"/>
      <c r="D22" s="26"/>
      <c r="E22" s="25"/>
      <c r="F22" s="27"/>
      <c r="G22" s="25"/>
      <c r="H22" s="26"/>
      <c r="I22" s="25"/>
      <c r="J22" s="27"/>
      <c r="K22" s="47"/>
      <c r="L22" s="26"/>
      <c r="M22" s="47"/>
      <c r="N22" s="29"/>
      <c r="O22" s="55"/>
      <c r="P22" s="55"/>
      <c r="Q22" s="55"/>
    </row>
    <row r="23" spans="1:17" ht="15.75" x14ac:dyDescent="0.25">
      <c r="A23" s="27"/>
      <c r="B23" s="43" t="s">
        <v>75</v>
      </c>
      <c r="C23" s="25"/>
      <c r="D23" s="26"/>
      <c r="E23" s="25"/>
      <c r="F23" s="27"/>
      <c r="G23" s="25"/>
      <c r="H23" s="26"/>
      <c r="I23" s="25"/>
      <c r="J23" s="27"/>
      <c r="K23" s="47"/>
      <c r="L23" s="26"/>
      <c r="M23" s="47"/>
      <c r="N23" s="29"/>
      <c r="O23" s="55"/>
      <c r="P23" s="55"/>
      <c r="Q23" s="55"/>
    </row>
    <row r="24" spans="1:17" ht="15.75" x14ac:dyDescent="0.25">
      <c r="A24" s="44" t="s">
        <v>76</v>
      </c>
      <c r="B24" s="24" t="s">
        <v>53</v>
      </c>
      <c r="C24" s="44">
        <v>30</v>
      </c>
      <c r="D24" s="45" t="s">
        <v>54</v>
      </c>
      <c r="E24" s="44">
        <v>40</v>
      </c>
      <c r="F24" s="27"/>
      <c r="G24" s="46">
        <v>-0.15</v>
      </c>
      <c r="H24" s="45" t="s">
        <v>54</v>
      </c>
      <c r="I24" s="46">
        <v>0</v>
      </c>
      <c r="J24" s="27"/>
      <c r="K24" s="47">
        <f>1/E24</f>
        <v>2.5000000000000001E-2</v>
      </c>
      <c r="L24" s="48" t="s">
        <v>54</v>
      </c>
      <c r="M24" s="47">
        <f>(1-G24)/C24</f>
        <v>3.833333333333333E-2</v>
      </c>
      <c r="N24" s="49">
        <v>3.2000000000000001E-2</v>
      </c>
      <c r="O24" s="55">
        <f>1/40</f>
        <v>2.5000000000000001E-2</v>
      </c>
      <c r="P24" s="55">
        <f>1/35</f>
        <v>2.8571428571428571E-2</v>
      </c>
      <c r="Q24" s="55">
        <f>1/30</f>
        <v>3.3333333333333333E-2</v>
      </c>
    </row>
    <row r="25" spans="1:17" ht="15.75" x14ac:dyDescent="0.25">
      <c r="A25" s="44">
        <v>332</v>
      </c>
      <c r="B25" s="24" t="s">
        <v>77</v>
      </c>
      <c r="C25" s="44">
        <v>30</v>
      </c>
      <c r="D25" s="45" t="s">
        <v>54</v>
      </c>
      <c r="E25" s="44">
        <v>40</v>
      </c>
      <c r="F25" s="27"/>
      <c r="G25" s="46">
        <v>-0.2</v>
      </c>
      <c r="H25" s="45" t="s">
        <v>54</v>
      </c>
      <c r="I25" s="46">
        <v>0</v>
      </c>
      <c r="J25" s="27"/>
      <c r="K25" s="47">
        <f>1/E25</f>
        <v>2.5000000000000001E-2</v>
      </c>
      <c r="L25" s="48" t="s">
        <v>54</v>
      </c>
      <c r="M25" s="47">
        <f>(1-G25)/C25</f>
        <v>0.04</v>
      </c>
      <c r="N25" s="49">
        <v>3.2500000000000001E-2</v>
      </c>
      <c r="O25" s="55">
        <f>1/40</f>
        <v>2.5000000000000001E-2</v>
      </c>
      <c r="P25" s="55">
        <f>1/35</f>
        <v>2.8571428571428571E-2</v>
      </c>
      <c r="Q25" s="55">
        <f>1/30</f>
        <v>3.3333333333333333E-2</v>
      </c>
    </row>
    <row r="26" spans="1:17" ht="15.75" x14ac:dyDescent="0.25">
      <c r="A26" s="44">
        <v>333</v>
      </c>
      <c r="B26" s="24" t="s">
        <v>78</v>
      </c>
      <c r="C26" s="44">
        <v>15</v>
      </c>
      <c r="D26" s="45" t="s">
        <v>54</v>
      </c>
      <c r="E26" s="44">
        <v>20</v>
      </c>
      <c r="F26" s="27"/>
      <c r="G26" s="46">
        <v>-0.05</v>
      </c>
      <c r="H26" s="45" t="s">
        <v>54</v>
      </c>
      <c r="I26" s="46">
        <v>0</v>
      </c>
      <c r="J26" s="27"/>
      <c r="K26" s="47">
        <f>1/E26</f>
        <v>0.05</v>
      </c>
      <c r="L26" s="48" t="s">
        <v>54</v>
      </c>
      <c r="M26" s="47">
        <f>(1-G26)/C26</f>
        <v>7.0000000000000007E-2</v>
      </c>
      <c r="N26" s="49">
        <v>0.06</v>
      </c>
      <c r="O26" s="55">
        <f>1/20</f>
        <v>0.05</v>
      </c>
      <c r="P26" s="55">
        <f>1/17</f>
        <v>5.8823529411764705E-2</v>
      </c>
      <c r="Q26" s="55">
        <f>1/15</f>
        <v>6.6666666666666666E-2</v>
      </c>
    </row>
    <row r="27" spans="1:17" ht="15.75" x14ac:dyDescent="0.25">
      <c r="A27" s="44">
        <v>334</v>
      </c>
      <c r="B27" s="24" t="s">
        <v>79</v>
      </c>
      <c r="C27" s="44">
        <v>15</v>
      </c>
      <c r="D27" s="45" t="s">
        <v>54</v>
      </c>
      <c r="E27" s="44">
        <v>20</v>
      </c>
      <c r="F27" s="27"/>
      <c r="G27" s="46">
        <v>-0.05</v>
      </c>
      <c r="H27" s="45" t="s">
        <v>54</v>
      </c>
      <c r="I27" s="46">
        <v>0</v>
      </c>
      <c r="J27" s="27"/>
      <c r="K27" s="47">
        <f>1/E27</f>
        <v>0.05</v>
      </c>
      <c r="L27" s="48" t="s">
        <v>54</v>
      </c>
      <c r="M27" s="47">
        <f>(1-G27)/C27</f>
        <v>7.0000000000000007E-2</v>
      </c>
      <c r="N27" s="49">
        <v>0.06</v>
      </c>
      <c r="O27" s="55">
        <f>1/20</f>
        <v>0.05</v>
      </c>
      <c r="P27" s="55">
        <f>1/17</f>
        <v>5.8823529411764705E-2</v>
      </c>
      <c r="Q27" s="55">
        <f>1/15</f>
        <v>6.6666666666666666E-2</v>
      </c>
    </row>
    <row r="28" spans="1:17" ht="15.75" x14ac:dyDescent="0.25">
      <c r="A28" s="27"/>
      <c r="B28" s="27"/>
      <c r="C28" s="25"/>
      <c r="D28" s="26"/>
      <c r="E28" s="25"/>
      <c r="F28" s="27"/>
      <c r="G28" s="25"/>
      <c r="H28" s="26"/>
      <c r="I28" s="25"/>
      <c r="J28" s="27"/>
      <c r="K28" s="47"/>
      <c r="L28" s="26"/>
      <c r="M28" s="47"/>
      <c r="N28" s="29"/>
      <c r="O28" s="55"/>
      <c r="P28" s="55"/>
      <c r="Q28" s="55"/>
    </row>
    <row r="29" spans="1:17" ht="15.75" x14ac:dyDescent="0.25">
      <c r="A29" s="27"/>
      <c r="B29" s="43" t="s">
        <v>80</v>
      </c>
      <c r="C29" s="25"/>
      <c r="D29" s="26"/>
      <c r="E29" s="25"/>
      <c r="F29" s="27"/>
      <c r="G29" s="25"/>
      <c r="H29" s="26"/>
      <c r="I29" s="25"/>
      <c r="J29" s="27"/>
      <c r="K29" s="47"/>
      <c r="L29" s="26"/>
      <c r="M29" s="47"/>
      <c r="N29" s="29"/>
      <c r="O29" s="55"/>
      <c r="P29" s="55"/>
      <c r="Q29" s="55"/>
    </row>
    <row r="30" spans="1:17" ht="15.75" x14ac:dyDescent="0.25">
      <c r="A30" s="44" t="s">
        <v>81</v>
      </c>
      <c r="B30" s="24" t="s">
        <v>53</v>
      </c>
      <c r="C30" s="44">
        <v>30</v>
      </c>
      <c r="D30" s="45" t="s">
        <v>54</v>
      </c>
      <c r="E30" s="44">
        <v>40</v>
      </c>
      <c r="F30" s="27"/>
      <c r="G30" s="46">
        <v>-0.15</v>
      </c>
      <c r="H30" s="45" t="s">
        <v>54</v>
      </c>
      <c r="I30" s="46">
        <v>0</v>
      </c>
      <c r="J30" s="27"/>
      <c r="K30" s="47">
        <f t="shared" ref="K30:K36" si="1">1/E30</f>
        <v>2.5000000000000001E-2</v>
      </c>
      <c r="L30" s="48" t="s">
        <v>54</v>
      </c>
      <c r="M30" s="47">
        <f>(1-G30)/C30</f>
        <v>3.833333333333333E-2</v>
      </c>
      <c r="N30" s="49">
        <v>3.2000000000000001E-2</v>
      </c>
      <c r="O30" s="55">
        <f>1/40</f>
        <v>2.5000000000000001E-2</v>
      </c>
      <c r="P30" s="55">
        <f>1/35</f>
        <v>2.8571428571428571E-2</v>
      </c>
      <c r="Q30" s="55">
        <f>1/30</f>
        <v>3.3333333333333333E-2</v>
      </c>
    </row>
    <row r="31" spans="1:17" ht="15.75" x14ac:dyDescent="0.25">
      <c r="A31" s="44" t="s">
        <v>82</v>
      </c>
      <c r="B31" s="24" t="s">
        <v>83</v>
      </c>
      <c r="C31" s="44">
        <v>50</v>
      </c>
      <c r="D31" s="45" t="s">
        <v>54</v>
      </c>
      <c r="E31" s="44">
        <v>65</v>
      </c>
      <c r="F31" s="27"/>
      <c r="G31" s="46">
        <v>-0.1</v>
      </c>
      <c r="H31" s="45" t="s">
        <v>54</v>
      </c>
      <c r="I31" s="46">
        <v>0</v>
      </c>
      <c r="J31" s="27"/>
      <c r="K31" s="47">
        <f t="shared" si="1"/>
        <v>1.5384615384615385E-2</v>
      </c>
      <c r="L31" s="48" t="s">
        <v>54</v>
      </c>
      <c r="M31" s="47">
        <f>(1-G31)/C31</f>
        <v>2.2000000000000002E-2</v>
      </c>
      <c r="N31" s="49">
        <v>1.8689999999999998E-2</v>
      </c>
      <c r="O31" s="55">
        <f>1/65</f>
        <v>1.5384615384615385E-2</v>
      </c>
      <c r="P31" s="55">
        <f>1/57</f>
        <v>1.7543859649122806E-2</v>
      </c>
      <c r="Q31" s="55">
        <f>1/50</f>
        <v>0.02</v>
      </c>
    </row>
    <row r="32" spans="1:17" ht="15.75" x14ac:dyDescent="0.25">
      <c r="A32" s="44" t="s">
        <v>84</v>
      </c>
      <c r="B32" s="24" t="s">
        <v>85</v>
      </c>
      <c r="C32" s="44">
        <v>85</v>
      </c>
      <c r="D32" s="45" t="s">
        <v>54</v>
      </c>
      <c r="E32" s="44">
        <v>100</v>
      </c>
      <c r="F32" s="27"/>
      <c r="G32" s="46">
        <v>-0.1</v>
      </c>
      <c r="H32" s="45" t="s">
        <v>54</v>
      </c>
      <c r="I32" s="46">
        <v>0</v>
      </c>
      <c r="J32" s="27"/>
      <c r="K32" s="47">
        <f t="shared" si="1"/>
        <v>0.01</v>
      </c>
      <c r="L32" s="48" t="s">
        <v>54</v>
      </c>
      <c r="M32" s="47">
        <f>(1-G32)/C32</f>
        <v>1.2941176470588237E-2</v>
      </c>
      <c r="N32" s="49">
        <v>1.2999999999999999E-2</v>
      </c>
      <c r="O32" s="55">
        <f>1/100</f>
        <v>0.01</v>
      </c>
      <c r="P32" s="55">
        <f>1/92</f>
        <v>1.0869565217391304E-2</v>
      </c>
      <c r="Q32" s="55">
        <f>1/85</f>
        <v>1.1764705882352941E-2</v>
      </c>
    </row>
    <row r="33" spans="1:17" ht="15.75" x14ac:dyDescent="0.25">
      <c r="A33" s="44" t="s">
        <v>86</v>
      </c>
      <c r="B33" s="24" t="s">
        <v>87</v>
      </c>
      <c r="C33" s="44">
        <v>45</v>
      </c>
      <c r="D33" s="45" t="s">
        <v>54</v>
      </c>
      <c r="E33" s="44">
        <v>60</v>
      </c>
      <c r="F33" s="27"/>
      <c r="G33" s="46">
        <v>-0.3</v>
      </c>
      <c r="H33" s="45" t="s">
        <v>54</v>
      </c>
      <c r="I33" s="46">
        <v>0</v>
      </c>
      <c r="J33" s="27"/>
      <c r="K33" s="47">
        <f t="shared" si="1"/>
        <v>1.6666666666666666E-2</v>
      </c>
      <c r="L33" s="48" t="s">
        <v>54</v>
      </c>
      <c r="M33" s="47">
        <f>(1-G33)/C33</f>
        <v>2.8888888888888891E-2</v>
      </c>
      <c r="N33" s="49">
        <v>2.9000000000000001E-2</v>
      </c>
      <c r="O33" s="55">
        <f>1/60</f>
        <v>1.6666666666666666E-2</v>
      </c>
      <c r="P33" s="55">
        <f>1/52</f>
        <v>1.9230769230769232E-2</v>
      </c>
      <c r="Q33" s="55">
        <f>1/45</f>
        <v>2.2222222222222223E-2</v>
      </c>
    </row>
    <row r="34" spans="1:17" ht="15.75" x14ac:dyDescent="0.25">
      <c r="A34" s="44" t="s">
        <v>88</v>
      </c>
      <c r="B34" s="24" t="s">
        <v>89</v>
      </c>
      <c r="C34" s="44">
        <v>16</v>
      </c>
      <c r="D34" s="45" t="s">
        <v>54</v>
      </c>
      <c r="E34" s="44">
        <v>25</v>
      </c>
      <c r="F34" s="27"/>
      <c r="G34" s="46">
        <v>0</v>
      </c>
      <c r="H34" s="45" t="s">
        <v>54</v>
      </c>
      <c r="I34" s="46">
        <v>0</v>
      </c>
      <c r="J34" s="27"/>
      <c r="K34" s="47">
        <f t="shared" si="1"/>
        <v>0.04</v>
      </c>
      <c r="L34" s="48" t="s">
        <v>54</v>
      </c>
      <c r="M34" s="47">
        <f>1/C34</f>
        <v>6.25E-2</v>
      </c>
      <c r="N34" s="49">
        <v>5.5E-2</v>
      </c>
      <c r="O34" s="55">
        <f>1/25</f>
        <v>0.04</v>
      </c>
      <c r="P34" s="55">
        <f>1/20</f>
        <v>0.05</v>
      </c>
      <c r="Q34" s="55">
        <f>1/25</f>
        <v>0.04</v>
      </c>
    </row>
    <row r="35" spans="1:17" ht="15.75" x14ac:dyDescent="0.25">
      <c r="A35" s="44" t="s">
        <v>90</v>
      </c>
      <c r="B35" s="24" t="s">
        <v>17</v>
      </c>
      <c r="C35" s="44">
        <v>55</v>
      </c>
      <c r="D35" s="45" t="s">
        <v>54</v>
      </c>
      <c r="E35" s="44">
        <v>75</v>
      </c>
      <c r="F35" s="27"/>
      <c r="G35" s="46">
        <v>-0.2</v>
      </c>
      <c r="H35" s="45" t="s">
        <v>54</v>
      </c>
      <c r="I35" s="46">
        <v>0</v>
      </c>
      <c r="J35" s="27"/>
      <c r="K35" s="47">
        <f t="shared" si="1"/>
        <v>1.3333333333333334E-2</v>
      </c>
      <c r="L35" s="48" t="s">
        <v>54</v>
      </c>
      <c r="M35" s="47">
        <f>(1-G35)/C35</f>
        <v>2.1818181818181816E-2</v>
      </c>
      <c r="N35" s="49">
        <v>2.1999999999999999E-2</v>
      </c>
      <c r="O35" s="55">
        <f>1/75</f>
        <v>1.3333333333333334E-2</v>
      </c>
      <c r="P35" s="55">
        <f>1/65</f>
        <v>1.5384615384615385E-2</v>
      </c>
      <c r="Q35" s="55">
        <f>1/55</f>
        <v>1.8181818181818181E-2</v>
      </c>
    </row>
    <row r="36" spans="1:17" ht="15.75" x14ac:dyDescent="0.25">
      <c r="A36" s="44" t="s">
        <v>91</v>
      </c>
      <c r="B36" s="24" t="s">
        <v>92</v>
      </c>
      <c r="C36" s="44">
        <v>15</v>
      </c>
      <c r="D36" s="45" t="s">
        <v>54</v>
      </c>
      <c r="E36" s="44">
        <v>30</v>
      </c>
      <c r="F36" s="27"/>
      <c r="G36" s="46">
        <v>0</v>
      </c>
      <c r="H36" s="45" t="s">
        <v>54</v>
      </c>
      <c r="I36" s="46">
        <v>0</v>
      </c>
      <c r="J36" s="27"/>
      <c r="K36" s="47">
        <f t="shared" si="1"/>
        <v>3.3333333333333333E-2</v>
      </c>
      <c r="L36" s="48" t="s">
        <v>54</v>
      </c>
      <c r="M36" s="47">
        <f>1/C36</f>
        <v>6.6666666666666666E-2</v>
      </c>
      <c r="N36" s="49">
        <v>4.9979999999999997E-2</v>
      </c>
      <c r="O36" s="55">
        <f>1/30</f>
        <v>3.3333333333333333E-2</v>
      </c>
      <c r="P36" s="55">
        <f>1/22</f>
        <v>4.5454545454545456E-2</v>
      </c>
      <c r="Q36" s="55">
        <f>1/15</f>
        <v>6.6666666666666666E-2</v>
      </c>
    </row>
    <row r="37" spans="1:17" ht="15.75" x14ac:dyDescent="0.25">
      <c r="A37" s="27"/>
      <c r="B37" s="27"/>
      <c r="C37" s="25"/>
      <c r="D37" s="26"/>
      <c r="E37" s="25"/>
      <c r="F37" s="27"/>
      <c r="G37" s="25"/>
      <c r="H37" s="26"/>
      <c r="I37" s="25"/>
      <c r="J37" s="27"/>
      <c r="K37" s="47"/>
      <c r="L37" s="26"/>
      <c r="M37" s="47"/>
      <c r="N37" s="29"/>
      <c r="O37" s="55"/>
      <c r="P37" s="55"/>
      <c r="Q37" s="55"/>
    </row>
    <row r="38" spans="1:17" ht="15.75" x14ac:dyDescent="0.25">
      <c r="A38" s="27"/>
      <c r="B38" s="43" t="s">
        <v>93</v>
      </c>
      <c r="C38" s="25"/>
      <c r="D38" s="26"/>
      <c r="E38" s="25"/>
      <c r="F38" s="27"/>
      <c r="G38" s="25"/>
      <c r="H38" s="26"/>
      <c r="I38" s="25"/>
      <c r="J38" s="27"/>
      <c r="K38" s="47"/>
      <c r="L38" s="26"/>
      <c r="M38" s="47"/>
      <c r="N38" s="29"/>
      <c r="O38" s="55"/>
      <c r="P38" s="55"/>
      <c r="Q38" s="55"/>
    </row>
    <row r="39" spans="1:17" ht="15.75" x14ac:dyDescent="0.25">
      <c r="A39" s="44" t="s">
        <v>94</v>
      </c>
      <c r="B39" s="24" t="s">
        <v>53</v>
      </c>
      <c r="C39" s="44">
        <v>30</v>
      </c>
      <c r="D39" s="45" t="s">
        <v>54</v>
      </c>
      <c r="E39" s="44">
        <v>40</v>
      </c>
      <c r="F39" s="27"/>
      <c r="G39" s="46">
        <v>0</v>
      </c>
      <c r="H39" s="45" t="s">
        <v>54</v>
      </c>
      <c r="I39" s="46">
        <v>0</v>
      </c>
      <c r="J39" s="27"/>
      <c r="K39" s="47">
        <f t="shared" ref="K39:K49" si="2">1/E39</f>
        <v>2.5000000000000001E-2</v>
      </c>
      <c r="L39" s="48" t="s">
        <v>54</v>
      </c>
      <c r="M39" s="47">
        <f t="shared" ref="M39:M49" si="3">1/C39</f>
        <v>3.3333333333333333E-2</v>
      </c>
      <c r="N39" s="49">
        <v>2.9000000000000001E-2</v>
      </c>
      <c r="O39" s="55">
        <f>1/40</f>
        <v>2.5000000000000001E-2</v>
      </c>
      <c r="P39" s="55">
        <f>1/35</f>
        <v>2.8571428571428571E-2</v>
      </c>
      <c r="Q39" s="55">
        <f>1/30</f>
        <v>3.3333333333333333E-2</v>
      </c>
    </row>
    <row r="40" spans="1:17" ht="15.75" x14ac:dyDescent="0.25">
      <c r="A40" s="44" t="s">
        <v>95</v>
      </c>
      <c r="B40" s="24" t="s">
        <v>96</v>
      </c>
      <c r="C40" s="44">
        <v>15</v>
      </c>
      <c r="D40" s="45" t="s">
        <v>54</v>
      </c>
      <c r="E40" s="44">
        <v>20</v>
      </c>
      <c r="F40" s="27"/>
      <c r="G40" s="46">
        <v>0</v>
      </c>
      <c r="H40" s="45" t="s">
        <v>54</v>
      </c>
      <c r="I40" s="46">
        <v>0</v>
      </c>
      <c r="J40" s="27"/>
      <c r="K40" s="47">
        <f t="shared" si="2"/>
        <v>0.05</v>
      </c>
      <c r="L40" s="48" t="s">
        <v>54</v>
      </c>
      <c r="M40" s="47">
        <f t="shared" si="3"/>
        <v>6.6666666666666666E-2</v>
      </c>
      <c r="N40" s="49">
        <v>5.833E-2</v>
      </c>
      <c r="O40" s="55">
        <f>1/20</f>
        <v>0.05</v>
      </c>
      <c r="P40" s="55">
        <f>1/17</f>
        <v>5.8823529411764705E-2</v>
      </c>
      <c r="Q40" s="55">
        <f>1/15</f>
        <v>6.6666666666666666E-2</v>
      </c>
    </row>
    <row r="41" spans="1:17" ht="15.75" x14ac:dyDescent="0.25">
      <c r="A41" s="44" t="s">
        <v>97</v>
      </c>
      <c r="B41" s="24" t="s">
        <v>98</v>
      </c>
      <c r="C41" s="44">
        <v>3</v>
      </c>
      <c r="D41" s="45" t="s">
        <v>54</v>
      </c>
      <c r="E41" s="44">
        <v>5</v>
      </c>
      <c r="F41" s="27"/>
      <c r="G41" s="46">
        <v>0</v>
      </c>
      <c r="H41" s="45" t="s">
        <v>54</v>
      </c>
      <c r="I41" s="46">
        <v>0</v>
      </c>
      <c r="J41" s="27"/>
      <c r="K41" s="47">
        <f t="shared" si="2"/>
        <v>0.2</v>
      </c>
      <c r="L41" s="48" t="s">
        <v>54</v>
      </c>
      <c r="M41" s="47">
        <f t="shared" si="3"/>
        <v>0.33333333333333331</v>
      </c>
      <c r="N41" s="49">
        <v>0.26665</v>
      </c>
      <c r="O41" s="55">
        <f>1/5</f>
        <v>0.2</v>
      </c>
      <c r="P41" s="55">
        <f>1/4</f>
        <v>0.25</v>
      </c>
      <c r="Q41" s="55">
        <f>1/3</f>
        <v>0.33333333333333331</v>
      </c>
    </row>
    <row r="42" spans="1:17" ht="15.75" x14ac:dyDescent="0.25">
      <c r="A42" s="25" t="s">
        <v>99</v>
      </c>
      <c r="B42" s="27" t="s">
        <v>100</v>
      </c>
      <c r="C42" s="25">
        <v>5</v>
      </c>
      <c r="D42" s="45" t="s">
        <v>54</v>
      </c>
      <c r="E42" s="25">
        <v>15</v>
      </c>
      <c r="F42" s="27"/>
      <c r="G42" s="50">
        <v>0.1</v>
      </c>
      <c r="H42" s="45" t="s">
        <v>54</v>
      </c>
      <c r="I42" s="50">
        <v>0.25</v>
      </c>
      <c r="J42" s="27"/>
      <c r="K42" s="47">
        <f t="shared" si="2"/>
        <v>6.6666666666666666E-2</v>
      </c>
      <c r="L42" s="48" t="s">
        <v>54</v>
      </c>
      <c r="M42" s="47">
        <f t="shared" si="3"/>
        <v>0.2</v>
      </c>
      <c r="N42" s="49">
        <v>0.13300000000000001</v>
      </c>
      <c r="O42" s="55">
        <f>1/15</f>
        <v>6.6666666666666666E-2</v>
      </c>
      <c r="P42" s="55">
        <f>1/10</f>
        <v>0.1</v>
      </c>
      <c r="Q42" s="55">
        <f>1/5</f>
        <v>0.2</v>
      </c>
    </row>
    <row r="43" spans="1:17" ht="15.75" x14ac:dyDescent="0.25">
      <c r="A43" s="44" t="s">
        <v>101</v>
      </c>
      <c r="B43" s="24" t="s">
        <v>102</v>
      </c>
      <c r="C43" s="44">
        <v>15</v>
      </c>
      <c r="D43" s="45" t="s">
        <v>54</v>
      </c>
      <c r="E43" s="44">
        <v>20</v>
      </c>
      <c r="F43" s="27"/>
      <c r="G43" s="46">
        <v>0</v>
      </c>
      <c r="H43" s="45" t="s">
        <v>54</v>
      </c>
      <c r="I43" s="46">
        <v>0</v>
      </c>
      <c r="J43" s="27"/>
      <c r="K43" s="47">
        <f t="shared" si="2"/>
        <v>0.05</v>
      </c>
      <c r="L43" s="48" t="s">
        <v>54</v>
      </c>
      <c r="M43" s="47">
        <f t="shared" si="3"/>
        <v>6.6666666666666666E-2</v>
      </c>
      <c r="N43" s="49">
        <v>5.833E-2</v>
      </c>
      <c r="O43" s="55">
        <f>1/20</f>
        <v>0.05</v>
      </c>
      <c r="P43" s="55">
        <f>1/17</f>
        <v>5.8823529411764705E-2</v>
      </c>
      <c r="Q43" s="55">
        <f>1/15</f>
        <v>6.6666666666666666E-2</v>
      </c>
    </row>
    <row r="44" spans="1:17" ht="15.75" x14ac:dyDescent="0.25">
      <c r="A44" s="44" t="s">
        <v>103</v>
      </c>
      <c r="B44" s="24" t="s">
        <v>104</v>
      </c>
      <c r="C44" s="44">
        <v>15</v>
      </c>
      <c r="D44" s="45" t="s">
        <v>54</v>
      </c>
      <c r="E44" s="44">
        <v>20</v>
      </c>
      <c r="F44" s="27"/>
      <c r="G44" s="46">
        <v>0</v>
      </c>
      <c r="H44" s="45" t="s">
        <v>54</v>
      </c>
      <c r="I44" s="46">
        <v>0</v>
      </c>
      <c r="J44" s="27"/>
      <c r="K44" s="47">
        <f t="shared" si="2"/>
        <v>0.05</v>
      </c>
      <c r="L44" s="48" t="s">
        <v>54</v>
      </c>
      <c r="M44" s="47">
        <f t="shared" si="3"/>
        <v>6.6666666666666666E-2</v>
      </c>
      <c r="N44" s="49">
        <v>5.833E-2</v>
      </c>
      <c r="O44" s="55">
        <f>1/20</f>
        <v>0.05</v>
      </c>
      <c r="P44" s="55">
        <f>1/17</f>
        <v>5.8823529411764705E-2</v>
      </c>
      <c r="Q44" s="55">
        <f>1/15</f>
        <v>6.6666666666666666E-2</v>
      </c>
    </row>
    <row r="45" spans="1:17" ht="15.75" x14ac:dyDescent="0.25">
      <c r="A45" s="44" t="s">
        <v>105</v>
      </c>
      <c r="B45" s="24" t="s">
        <v>106</v>
      </c>
      <c r="C45" s="44">
        <v>15</v>
      </c>
      <c r="D45" s="45" t="s">
        <v>54</v>
      </c>
      <c r="E45" s="44">
        <v>20</v>
      </c>
      <c r="F45" s="27"/>
      <c r="G45" s="46">
        <v>0</v>
      </c>
      <c r="H45" s="45" t="s">
        <v>54</v>
      </c>
      <c r="I45" s="46">
        <v>0</v>
      </c>
      <c r="J45" s="27"/>
      <c r="K45" s="47">
        <f t="shared" si="2"/>
        <v>0.05</v>
      </c>
      <c r="L45" s="48" t="s">
        <v>54</v>
      </c>
      <c r="M45" s="47">
        <f t="shared" si="3"/>
        <v>6.6666666666666666E-2</v>
      </c>
      <c r="N45" s="49">
        <v>5.833E-2</v>
      </c>
      <c r="O45" s="55">
        <f>1/20</f>
        <v>0.05</v>
      </c>
      <c r="P45" s="55">
        <f>1/17</f>
        <v>5.8823529411764705E-2</v>
      </c>
      <c r="Q45" s="55">
        <f>1/15</f>
        <v>6.6666666666666666E-2</v>
      </c>
    </row>
    <row r="46" spans="1:17" ht="15.75" x14ac:dyDescent="0.25">
      <c r="A46" s="25" t="s">
        <v>107</v>
      </c>
      <c r="B46" s="27" t="s">
        <v>108</v>
      </c>
      <c r="C46" s="25">
        <v>10</v>
      </c>
      <c r="D46" s="45" t="s">
        <v>54</v>
      </c>
      <c r="E46" s="25">
        <v>20</v>
      </c>
      <c r="F46" s="27"/>
      <c r="G46" s="50">
        <v>0.1</v>
      </c>
      <c r="H46" s="45" t="s">
        <v>54</v>
      </c>
      <c r="I46" s="50">
        <v>0.25</v>
      </c>
      <c r="J46" s="27"/>
      <c r="K46" s="47">
        <f t="shared" si="2"/>
        <v>0.05</v>
      </c>
      <c r="L46" s="48" t="s">
        <v>54</v>
      </c>
      <c r="M46" s="47">
        <f t="shared" si="3"/>
        <v>0.1</v>
      </c>
      <c r="N46" s="49">
        <v>7.4999999999999997E-2</v>
      </c>
      <c r="O46" s="55">
        <f>1/20</f>
        <v>0.05</v>
      </c>
      <c r="P46" s="55">
        <f>1/15</f>
        <v>6.6666666666666666E-2</v>
      </c>
      <c r="Q46" s="55">
        <f>1/10</f>
        <v>0.1</v>
      </c>
    </row>
    <row r="47" spans="1:17" ht="15.75" x14ac:dyDescent="0.25">
      <c r="A47" s="44" t="s">
        <v>109</v>
      </c>
      <c r="B47" s="24" t="s">
        <v>110</v>
      </c>
      <c r="C47" s="44">
        <v>5</v>
      </c>
      <c r="D47" s="45" t="s">
        <v>54</v>
      </c>
      <c r="E47" s="44">
        <v>10</v>
      </c>
      <c r="F47" s="27"/>
      <c r="G47" s="46">
        <v>0</v>
      </c>
      <c r="H47" s="45" t="s">
        <v>54</v>
      </c>
      <c r="I47" s="46">
        <v>0</v>
      </c>
      <c r="J47" s="27"/>
      <c r="K47" s="47">
        <f>1/E47</f>
        <v>0.1</v>
      </c>
      <c r="L47" s="48" t="s">
        <v>54</v>
      </c>
      <c r="M47" s="47">
        <f>1/C47</f>
        <v>0.2</v>
      </c>
      <c r="N47" s="49">
        <v>0.15</v>
      </c>
      <c r="O47" s="55">
        <f>1/10</f>
        <v>0.1</v>
      </c>
      <c r="P47" s="55">
        <f>1/7</f>
        <v>0.14285714285714285</v>
      </c>
      <c r="Q47" s="55">
        <f>1/5</f>
        <v>0.2</v>
      </c>
    </row>
    <row r="48" spans="1:17" ht="15.75" x14ac:dyDescent="0.25">
      <c r="A48" s="44">
        <v>397.1</v>
      </c>
      <c r="B48" s="24" t="s">
        <v>111</v>
      </c>
      <c r="C48" s="44">
        <v>10</v>
      </c>
      <c r="D48" s="45" t="s">
        <v>54</v>
      </c>
      <c r="E48" s="44">
        <v>12</v>
      </c>
      <c r="F48" s="27"/>
      <c r="G48" s="46">
        <v>0</v>
      </c>
      <c r="H48" s="45" t="s">
        <v>54</v>
      </c>
      <c r="I48" s="46">
        <v>0</v>
      </c>
      <c r="J48" s="27"/>
      <c r="K48" s="47">
        <f t="shared" si="2"/>
        <v>8.3333333333333329E-2</v>
      </c>
      <c r="L48" s="48" t="s">
        <v>54</v>
      </c>
      <c r="M48" s="47">
        <f t="shared" si="3"/>
        <v>0.1</v>
      </c>
      <c r="N48" s="49">
        <v>9.1670000000000001E-2</v>
      </c>
      <c r="O48" s="55">
        <f>1/12</f>
        <v>8.3333333333333329E-2</v>
      </c>
      <c r="P48" s="55">
        <f>1/11</f>
        <v>9.0909090909090912E-2</v>
      </c>
      <c r="Q48" s="55">
        <f>1/10</f>
        <v>0.1</v>
      </c>
    </row>
    <row r="49" spans="1:17" ht="15.75" x14ac:dyDescent="0.25">
      <c r="A49" s="44" t="s">
        <v>112</v>
      </c>
      <c r="B49" s="24" t="s">
        <v>113</v>
      </c>
      <c r="C49" s="44">
        <v>15</v>
      </c>
      <c r="D49" s="45" t="s">
        <v>54</v>
      </c>
      <c r="E49" s="44">
        <v>20</v>
      </c>
      <c r="F49" s="27"/>
      <c r="G49" s="46">
        <v>0</v>
      </c>
      <c r="H49" s="45" t="s">
        <v>54</v>
      </c>
      <c r="I49" s="46">
        <v>0</v>
      </c>
      <c r="J49" s="27"/>
      <c r="K49" s="47">
        <f t="shared" si="2"/>
        <v>0.05</v>
      </c>
      <c r="L49" s="48" t="s">
        <v>54</v>
      </c>
      <c r="M49" s="47">
        <f t="shared" si="3"/>
        <v>6.6666666666666666E-2</v>
      </c>
      <c r="N49" s="49">
        <v>5.833E-2</v>
      </c>
      <c r="O49" s="55">
        <f>1/20</f>
        <v>0.05</v>
      </c>
      <c r="P49" s="55">
        <f>1/17</f>
        <v>5.8823529411764705E-2</v>
      </c>
      <c r="Q49" s="55">
        <f>1/15</f>
        <v>6.6666666666666666E-2</v>
      </c>
    </row>
    <row r="50" spans="1:17" ht="15.75" x14ac:dyDescent="0.25">
      <c r="A50" s="27"/>
      <c r="B50" s="27"/>
      <c r="C50" s="25"/>
      <c r="D50" s="26"/>
      <c r="E50" s="25"/>
      <c r="F50" s="27"/>
      <c r="G50" s="25"/>
      <c r="H50" s="26"/>
      <c r="I50" s="25"/>
      <c r="J50" s="27"/>
      <c r="K50" s="28"/>
      <c r="L50" s="26"/>
      <c r="M50" s="28"/>
      <c r="N50" s="29"/>
    </row>
    <row r="51" spans="1:17" ht="15.75" x14ac:dyDescent="0.25">
      <c r="A51" s="24" t="s">
        <v>114</v>
      </c>
      <c r="B51" s="179" t="s">
        <v>115</v>
      </c>
      <c r="C51" s="180"/>
      <c r="D51" s="180"/>
      <c r="E51" s="180"/>
      <c r="F51" s="180"/>
      <c r="G51" s="180"/>
      <c r="H51" s="180"/>
      <c r="I51" s="180"/>
      <c r="J51" s="180"/>
      <c r="K51" s="180"/>
      <c r="L51" s="180"/>
      <c r="M51" s="180"/>
      <c r="N51" s="29"/>
    </row>
    <row r="52" spans="1:17" ht="15.75" x14ac:dyDescent="0.25">
      <c r="A52" s="27"/>
      <c r="B52" s="180"/>
      <c r="C52" s="180"/>
      <c r="D52" s="180"/>
      <c r="E52" s="180"/>
      <c r="F52" s="180"/>
      <c r="G52" s="180"/>
      <c r="H52" s="180"/>
      <c r="I52" s="180"/>
      <c r="J52" s="180"/>
      <c r="K52" s="180"/>
      <c r="L52" s="180"/>
      <c r="M52" s="180"/>
      <c r="N52" s="29"/>
    </row>
    <row r="53" spans="1:17" ht="15.75" x14ac:dyDescent="0.25">
      <c r="A53" s="27"/>
      <c r="B53" s="51"/>
      <c r="C53" s="51"/>
      <c r="D53" s="51"/>
      <c r="E53" s="51"/>
      <c r="F53" s="51"/>
      <c r="G53" s="51"/>
      <c r="H53" s="51"/>
      <c r="I53" s="51"/>
      <c r="J53" s="51"/>
      <c r="K53" s="51"/>
      <c r="L53" s="51"/>
      <c r="M53" s="51"/>
      <c r="N53" s="29"/>
    </row>
    <row r="54" spans="1:17" ht="15.75" x14ac:dyDescent="0.25">
      <c r="A54" s="24" t="s">
        <v>116</v>
      </c>
      <c r="B54" s="52" t="s">
        <v>117</v>
      </c>
      <c r="C54" s="25"/>
      <c r="D54" s="26"/>
      <c r="E54" s="25"/>
      <c r="F54" s="27"/>
      <c r="G54" s="25"/>
      <c r="H54" s="26"/>
      <c r="I54" s="25"/>
      <c r="J54" s="27"/>
      <c r="K54" s="28"/>
      <c r="L54" s="26"/>
      <c r="M54" s="28"/>
      <c r="N54" s="29"/>
    </row>
    <row r="55" spans="1:17" ht="15.75" x14ac:dyDescent="0.25">
      <c r="A55" s="24"/>
      <c r="B55" s="30"/>
      <c r="C55" s="25"/>
      <c r="D55" s="26"/>
      <c r="E55" s="25"/>
      <c r="F55" s="27"/>
      <c r="G55" s="25"/>
      <c r="H55" s="26"/>
      <c r="I55" s="25"/>
      <c r="J55" s="27"/>
      <c r="K55" s="28"/>
      <c r="L55" s="26"/>
      <c r="M55" s="28"/>
      <c r="N55" s="29"/>
    </row>
    <row r="56" spans="1:17" ht="15.75" x14ac:dyDescent="0.25">
      <c r="A56" s="24" t="s">
        <v>118</v>
      </c>
      <c r="B56" s="30" t="s">
        <v>119</v>
      </c>
      <c r="C56" s="25"/>
      <c r="D56" s="26"/>
      <c r="E56" s="25"/>
      <c r="F56" s="27"/>
      <c r="G56" s="25"/>
      <c r="H56" s="26"/>
      <c r="I56" s="25"/>
      <c r="J56" s="27"/>
      <c r="K56" s="28"/>
      <c r="L56" s="26"/>
      <c r="M56" s="28"/>
      <c r="N56" s="29"/>
    </row>
    <row r="61" spans="1:17" ht="15.75" x14ac:dyDescent="0.25">
      <c r="B61" s="56" t="s">
        <v>80</v>
      </c>
    </row>
    <row r="62" spans="1:17" ht="15.75" x14ac:dyDescent="0.25">
      <c r="B62" s="24" t="s">
        <v>53</v>
      </c>
      <c r="C62" s="55">
        <f>O30</f>
        <v>2.5000000000000001E-2</v>
      </c>
      <c r="D62" t="s">
        <v>23</v>
      </c>
      <c r="E62" s="55">
        <v>2.5000000000000001E-2</v>
      </c>
    </row>
    <row r="63" spans="1:17" s="3" customFormat="1" ht="15.75" x14ac:dyDescent="0.25">
      <c r="B63" s="24"/>
      <c r="C63" s="55">
        <f>P30</f>
        <v>2.8571428571428571E-2</v>
      </c>
      <c r="D63" s="3" t="s">
        <v>24</v>
      </c>
      <c r="E63" s="55">
        <v>2.9000000000000001E-2</v>
      </c>
    </row>
    <row r="64" spans="1:17" s="3" customFormat="1" ht="15.75" x14ac:dyDescent="0.25">
      <c r="B64" s="24"/>
      <c r="C64" s="55">
        <f>Q30</f>
        <v>3.3333333333333333E-2</v>
      </c>
      <c r="D64" s="3" t="s">
        <v>25</v>
      </c>
      <c r="E64" s="55">
        <v>3.3000000000000002E-2</v>
      </c>
    </row>
    <row r="65" spans="2:7" s="3" customFormat="1" ht="15.75" x14ac:dyDescent="0.25">
      <c r="B65" s="24"/>
      <c r="C65" s="55">
        <v>1</v>
      </c>
      <c r="D65" s="3" t="s">
        <v>26</v>
      </c>
      <c r="E65" s="55">
        <v>1</v>
      </c>
    </row>
    <row r="66" spans="2:7" ht="15.75" x14ac:dyDescent="0.25">
      <c r="B66" s="24" t="s">
        <v>83</v>
      </c>
      <c r="C66" s="55">
        <f>O31</f>
        <v>1.5384615384615385E-2</v>
      </c>
      <c r="D66" s="3" t="s">
        <v>23</v>
      </c>
      <c r="E66" s="55">
        <v>1.4999999999999999E-2</v>
      </c>
    </row>
    <row r="67" spans="2:7" s="3" customFormat="1" ht="15.75" x14ac:dyDescent="0.25">
      <c r="B67" s="24"/>
      <c r="C67" s="55">
        <f>P31</f>
        <v>1.7543859649122806E-2</v>
      </c>
      <c r="D67" s="3" t="s">
        <v>24</v>
      </c>
      <c r="E67" s="55">
        <v>1.7999999999999999E-2</v>
      </c>
    </row>
    <row r="68" spans="2:7" s="3" customFormat="1" ht="15.75" x14ac:dyDescent="0.25">
      <c r="B68" s="24"/>
      <c r="C68" s="55">
        <f>Q31</f>
        <v>0.02</v>
      </c>
      <c r="D68" s="3" t="s">
        <v>25</v>
      </c>
      <c r="E68" s="55">
        <v>0.02</v>
      </c>
    </row>
    <row r="69" spans="2:7" s="3" customFormat="1" ht="15.75" x14ac:dyDescent="0.25">
      <c r="B69" s="24"/>
      <c r="C69" s="55">
        <v>1</v>
      </c>
      <c r="D69" s="3" t="s">
        <v>26</v>
      </c>
      <c r="E69" s="55">
        <v>1</v>
      </c>
    </row>
    <row r="70" spans="2:7" ht="15.75" x14ac:dyDescent="0.25">
      <c r="B70" s="24" t="s">
        <v>85</v>
      </c>
      <c r="C70" s="55">
        <f>O32</f>
        <v>0.01</v>
      </c>
      <c r="D70" s="3" t="s">
        <v>23</v>
      </c>
      <c r="E70" s="55">
        <v>0.01</v>
      </c>
      <c r="G70" s="66"/>
    </row>
    <row r="71" spans="2:7" s="3" customFormat="1" ht="15.75" x14ac:dyDescent="0.25">
      <c r="B71" s="24"/>
      <c r="C71" s="55">
        <f>P32</f>
        <v>1.0869565217391304E-2</v>
      </c>
      <c r="D71" s="3" t="s">
        <v>24</v>
      </c>
      <c r="E71" s="55">
        <v>1.0999999999999999E-2</v>
      </c>
      <c r="G71" s="66"/>
    </row>
    <row r="72" spans="2:7" s="3" customFormat="1" ht="15.75" x14ac:dyDescent="0.25">
      <c r="B72" s="24"/>
      <c r="C72" s="55">
        <f>Q32</f>
        <v>1.1764705882352941E-2</v>
      </c>
      <c r="D72" s="3" t="s">
        <v>25</v>
      </c>
      <c r="E72" s="55">
        <v>1.2E-2</v>
      </c>
      <c r="G72" s="66"/>
    </row>
    <row r="73" spans="2:7" s="3" customFormat="1" ht="15.75" x14ac:dyDescent="0.25">
      <c r="B73" s="24"/>
      <c r="C73" s="55">
        <v>1</v>
      </c>
      <c r="D73" s="3" t="s">
        <v>26</v>
      </c>
      <c r="E73" s="55">
        <v>1</v>
      </c>
    </row>
    <row r="74" spans="2:7" ht="15.75" x14ac:dyDescent="0.25">
      <c r="B74" s="24" t="s">
        <v>87</v>
      </c>
      <c r="C74" s="55">
        <f>O33</f>
        <v>1.6666666666666666E-2</v>
      </c>
      <c r="D74" s="3" t="s">
        <v>23</v>
      </c>
      <c r="E74" s="55">
        <v>1.7000000000000001E-2</v>
      </c>
    </row>
    <row r="75" spans="2:7" s="3" customFormat="1" ht="15.75" x14ac:dyDescent="0.25">
      <c r="B75" s="24"/>
      <c r="C75" s="55">
        <f>P33</f>
        <v>1.9230769230769232E-2</v>
      </c>
      <c r="D75" s="3" t="s">
        <v>24</v>
      </c>
      <c r="E75" s="55">
        <v>1.9E-2</v>
      </c>
    </row>
    <row r="76" spans="2:7" s="3" customFormat="1" ht="15.75" x14ac:dyDescent="0.25">
      <c r="B76" s="24"/>
      <c r="C76" s="55">
        <f>Q33</f>
        <v>2.2222222222222223E-2</v>
      </c>
      <c r="D76" s="3" t="s">
        <v>25</v>
      </c>
      <c r="E76" s="55">
        <v>2.1999999999999999E-2</v>
      </c>
    </row>
    <row r="77" spans="2:7" s="3" customFormat="1" ht="15.75" x14ac:dyDescent="0.25">
      <c r="B77" s="24"/>
      <c r="C77" s="55">
        <v>1</v>
      </c>
      <c r="D77" s="3" t="s">
        <v>26</v>
      </c>
      <c r="E77" s="55">
        <v>1</v>
      </c>
    </row>
    <row r="78" spans="2:7" ht="15.75" x14ac:dyDescent="0.25">
      <c r="B78" s="24" t="s">
        <v>89</v>
      </c>
      <c r="C78" s="55">
        <f>O34</f>
        <v>0.04</v>
      </c>
      <c r="D78" s="3" t="s">
        <v>23</v>
      </c>
      <c r="E78" s="55">
        <v>0.04</v>
      </c>
    </row>
    <row r="79" spans="2:7" s="3" customFormat="1" ht="15.75" x14ac:dyDescent="0.25">
      <c r="B79" s="24"/>
      <c r="C79" s="55">
        <f>P34</f>
        <v>0.05</v>
      </c>
      <c r="D79" s="3" t="s">
        <v>24</v>
      </c>
      <c r="E79" s="55">
        <v>0.05</v>
      </c>
    </row>
    <row r="80" spans="2:7" s="3" customFormat="1" ht="15.75" x14ac:dyDescent="0.25">
      <c r="B80" s="24"/>
      <c r="C80" s="55">
        <f>Q34</f>
        <v>0.04</v>
      </c>
      <c r="D80" s="3" t="s">
        <v>25</v>
      </c>
      <c r="E80" s="55">
        <v>0.04</v>
      </c>
    </row>
    <row r="81" spans="2:5" s="3" customFormat="1" ht="15.75" x14ac:dyDescent="0.25">
      <c r="B81" s="24"/>
      <c r="C81" s="55">
        <v>1</v>
      </c>
      <c r="D81" s="3" t="s">
        <v>26</v>
      </c>
      <c r="E81" s="55">
        <v>1</v>
      </c>
    </row>
    <row r="82" spans="2:5" ht="15.75" x14ac:dyDescent="0.25">
      <c r="B82" s="24" t="s">
        <v>17</v>
      </c>
      <c r="C82" s="55">
        <f>O35</f>
        <v>1.3333333333333334E-2</v>
      </c>
      <c r="D82" s="3" t="s">
        <v>23</v>
      </c>
      <c r="E82" s="55">
        <v>1.2999999999999999E-2</v>
      </c>
    </row>
    <row r="83" spans="2:5" s="3" customFormat="1" ht="15.75" x14ac:dyDescent="0.25">
      <c r="B83" s="24"/>
      <c r="C83" s="55">
        <f>P35</f>
        <v>1.5384615384615385E-2</v>
      </c>
      <c r="D83" s="3" t="s">
        <v>24</v>
      </c>
      <c r="E83" s="55">
        <v>1.4999999999999999E-2</v>
      </c>
    </row>
    <row r="84" spans="2:5" s="3" customFormat="1" ht="15.75" x14ac:dyDescent="0.25">
      <c r="B84" s="24"/>
      <c r="C84" s="55">
        <f>Q35</f>
        <v>1.8181818181818181E-2</v>
      </c>
      <c r="D84" s="3" t="s">
        <v>25</v>
      </c>
      <c r="E84" s="55">
        <v>1.7999999999999999E-2</v>
      </c>
    </row>
    <row r="85" spans="2:5" s="3" customFormat="1" ht="15.75" x14ac:dyDescent="0.25">
      <c r="B85" s="24"/>
      <c r="C85" s="55">
        <v>1</v>
      </c>
      <c r="D85" s="3" t="s">
        <v>26</v>
      </c>
      <c r="E85" s="55">
        <v>1</v>
      </c>
    </row>
    <row r="86" spans="2:5" ht="15.75" x14ac:dyDescent="0.25">
      <c r="B86" s="24" t="s">
        <v>92</v>
      </c>
      <c r="C86" s="55">
        <f>O36</f>
        <v>3.3333333333333333E-2</v>
      </c>
      <c r="D86" s="3" t="s">
        <v>23</v>
      </c>
      <c r="E86" s="55">
        <v>3.3000000000000002E-2</v>
      </c>
    </row>
    <row r="87" spans="2:5" x14ac:dyDescent="0.25">
      <c r="C87" s="55">
        <f>P36</f>
        <v>4.5454545454545456E-2</v>
      </c>
      <c r="D87" s="3" t="s">
        <v>24</v>
      </c>
      <c r="E87" s="55">
        <v>4.4999999999999998E-2</v>
      </c>
    </row>
    <row r="88" spans="2:5" x14ac:dyDescent="0.25">
      <c r="C88" s="55">
        <f>Q36</f>
        <v>6.6666666666666666E-2</v>
      </c>
      <c r="D88" s="3" t="s">
        <v>25</v>
      </c>
      <c r="E88" s="55">
        <v>6.7000000000000004E-2</v>
      </c>
    </row>
    <row r="89" spans="2:5" x14ac:dyDescent="0.25">
      <c r="C89" s="55">
        <v>1</v>
      </c>
      <c r="D89" s="3" t="s">
        <v>26</v>
      </c>
      <c r="E89" s="55">
        <v>1</v>
      </c>
    </row>
  </sheetData>
  <sheetProtection password="C4D4" sheet="1" objects="1" scenarios="1"/>
  <mergeCells count="9">
    <mergeCell ref="B51:M52"/>
    <mergeCell ref="O5:Q5"/>
    <mergeCell ref="K4:M4"/>
    <mergeCell ref="C5:E5"/>
    <mergeCell ref="G5:I5"/>
    <mergeCell ref="K5:M5"/>
    <mergeCell ref="C6:E6"/>
    <mergeCell ref="G6:I6"/>
    <mergeCell ref="K6:M6"/>
  </mergeCells>
  <pageMargins left="0.7" right="0.7" top="0.75" bottom="0.75" header="0.3" footer="0.3"/>
  <pageSetup scale="63"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1"/>
  <sheetViews>
    <sheetView topLeftCell="A19" workbookViewId="0">
      <selection activeCell="J25" sqref="J25"/>
    </sheetView>
  </sheetViews>
  <sheetFormatPr defaultRowHeight="15" x14ac:dyDescent="0.25"/>
  <cols>
    <col min="2" max="2" width="11.7109375" customWidth="1"/>
    <col min="3" max="3" width="2.140625" customWidth="1"/>
    <col min="4" max="4" width="12.140625" customWidth="1"/>
    <col min="5" max="5" width="2.140625" customWidth="1"/>
    <col min="6" max="6" width="12.28515625" customWidth="1"/>
    <col min="7" max="7" width="2.28515625" customWidth="1"/>
    <col min="8" max="8" width="12.5703125" customWidth="1"/>
    <col min="9" max="9" width="1.5703125" customWidth="1"/>
    <col min="10" max="10" width="12.140625" customWidth="1"/>
    <col min="11" max="11" width="1.7109375" style="3" customWidth="1"/>
    <col min="12" max="12" width="12.7109375" style="3" customWidth="1"/>
    <col min="13" max="13" width="2.140625" customWidth="1"/>
    <col min="14" max="14" width="11.85546875" customWidth="1"/>
    <col min="15" max="15" width="2.42578125" customWidth="1"/>
    <col min="16" max="16" width="13.5703125" customWidth="1"/>
  </cols>
  <sheetData>
    <row r="1" spans="1:16" ht="15.75" thickBot="1" x14ac:dyDescent="0.3">
      <c r="A1" s="3"/>
      <c r="B1" s="3"/>
      <c r="C1" s="3"/>
      <c r="D1" s="3"/>
      <c r="E1" s="3"/>
      <c r="F1" s="3"/>
      <c r="G1" s="3"/>
      <c r="H1" s="3"/>
      <c r="I1" s="3"/>
      <c r="J1" s="3"/>
      <c r="P1" s="3"/>
    </row>
    <row r="2" spans="1:16" ht="21" thickBot="1" x14ac:dyDescent="0.35">
      <c r="A2" s="3"/>
      <c r="B2" s="67"/>
      <c r="C2" s="68"/>
      <c r="D2" s="68"/>
      <c r="E2" s="68"/>
      <c r="F2" s="68"/>
      <c r="G2" s="68"/>
      <c r="H2" s="68"/>
      <c r="I2" s="68" t="s">
        <v>131</v>
      </c>
      <c r="J2" s="68"/>
      <c r="K2" s="68"/>
      <c r="L2" s="68"/>
      <c r="M2" s="68"/>
      <c r="N2" s="68"/>
      <c r="O2" s="68"/>
      <c r="P2" s="69"/>
    </row>
    <row r="3" spans="1:16" ht="15.75" x14ac:dyDescent="0.25">
      <c r="A3" s="3"/>
      <c r="B3" s="70" t="s">
        <v>132</v>
      </c>
      <c r="C3" s="71"/>
      <c r="D3" s="72"/>
      <c r="E3" s="71"/>
      <c r="F3" s="71"/>
      <c r="G3" s="71"/>
      <c r="H3" s="71"/>
      <c r="I3" s="71"/>
      <c r="J3" s="71"/>
      <c r="K3" s="71"/>
      <c r="L3" s="71"/>
      <c r="M3" s="71"/>
      <c r="N3" s="71"/>
      <c r="O3" s="71"/>
      <c r="P3" s="73"/>
    </row>
    <row r="4" spans="1:16" ht="51.75" x14ac:dyDescent="0.25">
      <c r="A4" s="3"/>
      <c r="B4" s="74" t="s">
        <v>133</v>
      </c>
      <c r="C4" s="75"/>
      <c r="D4" s="75"/>
      <c r="E4" s="75"/>
      <c r="F4" s="75"/>
      <c r="G4" s="75"/>
      <c r="H4" s="75"/>
      <c r="I4" s="75"/>
      <c r="J4" s="75"/>
      <c r="K4" s="75"/>
      <c r="L4" s="75"/>
      <c r="M4" s="75"/>
      <c r="N4" s="75"/>
      <c r="O4" s="75"/>
      <c r="P4" s="76" t="s">
        <v>134</v>
      </c>
    </row>
    <row r="5" spans="1:16" x14ac:dyDescent="0.25">
      <c r="A5" s="3"/>
      <c r="B5" s="74" t="s">
        <v>135</v>
      </c>
      <c r="C5" s="75"/>
      <c r="D5" s="75"/>
      <c r="E5" s="75"/>
      <c r="F5" s="75"/>
      <c r="G5" s="75"/>
      <c r="H5" s="75"/>
      <c r="I5" s="75"/>
      <c r="J5" s="75"/>
      <c r="K5" s="75"/>
      <c r="L5" s="75"/>
      <c r="M5" s="75"/>
      <c r="N5" s="75"/>
      <c r="O5" s="75"/>
      <c r="P5" s="77"/>
    </row>
    <row r="6" spans="1:16" ht="15.75" thickBot="1" x14ac:dyDescent="0.3">
      <c r="A6" s="3"/>
      <c r="B6" s="78" t="s">
        <v>136</v>
      </c>
      <c r="C6" s="79"/>
      <c r="D6" s="79"/>
      <c r="E6" s="79"/>
      <c r="F6" s="79"/>
      <c r="G6" s="79"/>
      <c r="H6" s="79"/>
      <c r="I6" s="79"/>
      <c r="J6" s="79"/>
      <c r="K6" s="79"/>
      <c r="L6" s="79"/>
      <c r="M6" s="79"/>
      <c r="N6" s="79"/>
      <c r="O6" s="79"/>
      <c r="P6" s="80"/>
    </row>
    <row r="7" spans="1:16" x14ac:dyDescent="0.25">
      <c r="A7" s="3"/>
      <c r="B7" s="81" t="s">
        <v>137</v>
      </c>
      <c r="C7" s="82"/>
      <c r="D7" s="83" t="s">
        <v>138</v>
      </c>
      <c r="E7" s="82"/>
      <c r="F7" s="83" t="s">
        <v>139</v>
      </c>
      <c r="G7" s="82"/>
      <c r="H7" s="83" t="s">
        <v>140</v>
      </c>
      <c r="K7" s="82"/>
      <c r="L7" s="82"/>
      <c r="P7" s="84"/>
    </row>
    <row r="8" spans="1:16" x14ac:dyDescent="0.25">
      <c r="A8" s="3"/>
      <c r="B8" s="85"/>
      <c r="C8" s="1"/>
      <c r="D8" s="1"/>
      <c r="E8" s="1"/>
      <c r="F8" s="1"/>
      <c r="G8" s="1"/>
      <c r="H8" s="1"/>
      <c r="I8" s="1"/>
      <c r="J8" s="1"/>
      <c r="K8" s="1"/>
      <c r="L8" s="1"/>
      <c r="P8" s="86"/>
    </row>
    <row r="9" spans="1:16" ht="15.75" thickBot="1" x14ac:dyDescent="0.3">
      <c r="A9" s="3"/>
      <c r="B9" s="87" t="s">
        <v>141</v>
      </c>
      <c r="C9" s="88"/>
      <c r="D9" s="89" t="s">
        <v>142</v>
      </c>
      <c r="E9" s="88"/>
      <c r="F9" s="89" t="s">
        <v>143</v>
      </c>
      <c r="G9" s="88"/>
      <c r="H9" s="88"/>
      <c r="I9" s="88"/>
      <c r="J9" s="88"/>
      <c r="K9" s="88"/>
      <c r="L9" s="88"/>
      <c r="P9" s="90"/>
    </row>
    <row r="10" spans="1:16" x14ac:dyDescent="0.25">
      <c r="A10" s="3"/>
      <c r="B10" s="91" t="s">
        <v>144</v>
      </c>
      <c r="C10" s="92"/>
      <c r="D10" s="92"/>
      <c r="E10" s="92"/>
      <c r="F10" s="92"/>
      <c r="G10" s="92"/>
      <c r="H10" s="92"/>
      <c r="I10" s="92"/>
      <c r="J10" s="92"/>
      <c r="K10" s="92"/>
      <c r="L10" s="92"/>
      <c r="M10" s="92"/>
      <c r="N10" s="92"/>
      <c r="O10" s="92"/>
      <c r="P10" s="93" t="s">
        <v>145</v>
      </c>
    </row>
    <row r="11" spans="1:16" ht="15.75" x14ac:dyDescent="0.25">
      <c r="A11" s="3"/>
      <c r="B11" s="94"/>
      <c r="C11" s="95"/>
      <c r="D11" s="95"/>
      <c r="E11" s="95"/>
      <c r="F11" s="95"/>
      <c r="G11" s="95"/>
      <c r="H11" s="95"/>
      <c r="I11" s="95"/>
      <c r="J11" s="95"/>
      <c r="K11" s="95"/>
      <c r="L11" s="95"/>
      <c r="M11" s="95"/>
      <c r="N11" s="95"/>
      <c r="O11" s="95"/>
      <c r="P11" s="96">
        <f>B20</f>
        <v>0</v>
      </c>
    </row>
    <row r="12" spans="1:16" ht="15.75" thickBot="1" x14ac:dyDescent="0.3">
      <c r="A12" s="3"/>
      <c r="B12" s="94" t="s">
        <v>210</v>
      </c>
      <c r="C12" s="95"/>
      <c r="D12" s="95"/>
      <c r="E12" s="95"/>
      <c r="F12" s="95"/>
      <c r="G12" s="95"/>
      <c r="H12" s="95"/>
      <c r="I12" s="95"/>
      <c r="J12" s="95"/>
      <c r="K12" s="95"/>
      <c r="L12" s="95"/>
      <c r="M12" s="95"/>
      <c r="N12" s="95"/>
      <c r="O12" s="95"/>
      <c r="P12" s="97"/>
    </row>
    <row r="13" spans="1:16" ht="15.75" thickBot="1" x14ac:dyDescent="0.3">
      <c r="A13" s="3"/>
      <c r="B13" s="99"/>
      <c r="C13" s="100"/>
      <c r="D13" s="100"/>
      <c r="E13" s="100"/>
      <c r="F13" s="100"/>
      <c r="G13" s="100"/>
      <c r="H13" s="100"/>
      <c r="I13" s="100"/>
      <c r="J13" s="100"/>
      <c r="K13" s="100"/>
      <c r="L13" s="100"/>
      <c r="M13" s="100"/>
      <c r="N13" s="100"/>
      <c r="O13" s="100"/>
      <c r="P13" s="101"/>
    </row>
    <row r="14" spans="1:16" x14ac:dyDescent="0.25">
      <c r="A14" s="86"/>
      <c r="B14" s="102" t="s">
        <v>146</v>
      </c>
      <c r="C14" s="1"/>
      <c r="D14" s="1"/>
      <c r="E14" s="1"/>
      <c r="F14" s="1"/>
      <c r="G14" s="1"/>
      <c r="H14" s="1"/>
      <c r="I14" s="1"/>
      <c r="J14" s="1"/>
      <c r="K14" s="1"/>
      <c r="L14" s="1"/>
      <c r="P14" s="86"/>
    </row>
    <row r="15" spans="1:16" x14ac:dyDescent="0.25">
      <c r="A15" s="3"/>
      <c r="B15" s="85"/>
      <c r="C15" s="1"/>
      <c r="D15" s="1"/>
      <c r="E15" s="1"/>
      <c r="F15" s="1"/>
      <c r="G15" s="1"/>
      <c r="H15" s="1"/>
      <c r="I15" s="1"/>
      <c r="J15" s="1"/>
      <c r="K15" s="1"/>
      <c r="L15" s="1"/>
      <c r="P15" s="86"/>
    </row>
    <row r="16" spans="1:16" x14ac:dyDescent="0.25">
      <c r="A16" s="86"/>
      <c r="B16" s="121"/>
      <c r="C16" s="3"/>
      <c r="D16" s="1"/>
      <c r="E16" s="1"/>
      <c r="F16" s="1"/>
      <c r="G16" s="1"/>
      <c r="H16" s="1"/>
      <c r="I16" s="1"/>
      <c r="J16" s="1"/>
      <c r="K16" s="1"/>
      <c r="L16" s="1"/>
      <c r="P16" s="86"/>
    </row>
    <row r="17" spans="1:16" x14ac:dyDescent="0.25">
      <c r="A17" s="86"/>
      <c r="B17" s="3"/>
      <c r="C17" s="3"/>
      <c r="D17" s="3"/>
      <c r="E17" s="1"/>
      <c r="F17" s="1"/>
      <c r="G17" s="1"/>
      <c r="H17" s="1"/>
      <c r="I17" s="1"/>
      <c r="J17" s="1"/>
      <c r="K17" s="1"/>
      <c r="L17" s="1"/>
      <c r="P17" s="86"/>
    </row>
    <row r="18" spans="1:16" x14ac:dyDescent="0.25">
      <c r="A18" s="3"/>
      <c r="B18" s="103" t="s">
        <v>147</v>
      </c>
      <c r="C18" s="1"/>
      <c r="D18" s="1"/>
      <c r="E18" s="1"/>
      <c r="F18" s="1"/>
      <c r="G18" s="1"/>
      <c r="H18" s="1"/>
      <c r="I18" s="1"/>
      <c r="J18" s="1"/>
      <c r="K18" s="1"/>
      <c r="L18" s="1"/>
      <c r="P18" s="86"/>
    </row>
    <row r="19" spans="1:16" s="3" customFormat="1" x14ac:dyDescent="0.25">
      <c r="B19" s="106" t="s">
        <v>145</v>
      </c>
      <c r="C19" s="107" t="s">
        <v>151</v>
      </c>
      <c r="D19" s="1"/>
      <c r="E19" s="107" t="s">
        <v>152</v>
      </c>
      <c r="F19" s="1"/>
      <c r="G19" s="1"/>
      <c r="H19" s="1"/>
      <c r="I19" s="1"/>
      <c r="J19" s="1"/>
      <c r="K19" s="1"/>
      <c r="L19" s="1"/>
      <c r="P19" s="86"/>
    </row>
    <row r="20" spans="1:16" x14ac:dyDescent="0.25">
      <c r="A20" s="3"/>
      <c r="B20" s="98">
        <f>'System Valuation'!C13+'System Valuation'!C14+'System Valuation'!C15+'System Valuation'!C16</f>
        <v>0</v>
      </c>
      <c r="C20" s="1" t="s">
        <v>153</v>
      </c>
      <c r="D20" s="11">
        <v>1683</v>
      </c>
      <c r="E20" s="1" t="s">
        <v>154</v>
      </c>
      <c r="F20" s="117">
        <f>D20*B20</f>
        <v>0</v>
      </c>
      <c r="G20" s="1"/>
      <c r="H20" s="1"/>
      <c r="I20" s="1"/>
      <c r="J20" s="1"/>
      <c r="K20" s="1"/>
      <c r="L20" s="1"/>
      <c r="P20" s="86"/>
    </row>
    <row r="21" spans="1:16" x14ac:dyDescent="0.25">
      <c r="A21" s="3"/>
      <c r="B21" s="103" t="s">
        <v>206</v>
      </c>
      <c r="C21" s="1"/>
      <c r="D21" s="1"/>
      <c r="E21" s="1"/>
      <c r="F21" s="1"/>
      <c r="G21" s="1"/>
      <c r="H21" s="1"/>
      <c r="I21" s="1"/>
      <c r="J21" s="1"/>
      <c r="K21" s="1"/>
      <c r="L21" s="1"/>
      <c r="P21" s="86"/>
    </row>
    <row r="22" spans="1:16" x14ac:dyDescent="0.25">
      <c r="A22" s="3"/>
      <c r="B22" s="85" t="s">
        <v>155</v>
      </c>
      <c r="C22" s="1"/>
      <c r="D22" s="1"/>
      <c r="E22" s="1"/>
      <c r="F22" s="145">
        <v>0</v>
      </c>
      <c r="G22" s="1"/>
      <c r="H22" s="1"/>
      <c r="I22" s="1"/>
      <c r="J22" s="1"/>
      <c r="K22" s="1"/>
      <c r="L22" s="1"/>
      <c r="P22" s="86"/>
    </row>
    <row r="23" spans="1:16" x14ac:dyDescent="0.25">
      <c r="A23" s="3"/>
      <c r="B23" s="85"/>
      <c r="C23" s="1"/>
      <c r="D23" s="1"/>
      <c r="E23" s="1"/>
      <c r="F23" s="1"/>
      <c r="G23" s="1"/>
      <c r="H23" s="1"/>
      <c r="I23" s="1"/>
      <c r="J23" s="1"/>
      <c r="K23" s="1"/>
      <c r="L23" s="1"/>
      <c r="P23" s="86"/>
    </row>
    <row r="24" spans="1:16" x14ac:dyDescent="0.25">
      <c r="A24" s="3"/>
      <c r="B24" s="103" t="s">
        <v>208</v>
      </c>
      <c r="C24" s="1"/>
      <c r="D24" s="1"/>
      <c r="E24" s="1"/>
      <c r="F24" s="1"/>
      <c r="G24" s="1"/>
      <c r="H24" s="1"/>
      <c r="I24" s="1"/>
      <c r="J24" s="1"/>
      <c r="K24" s="1"/>
      <c r="L24" s="1"/>
      <c r="P24" s="86"/>
    </row>
    <row r="25" spans="1:16" x14ac:dyDescent="0.25">
      <c r="A25" s="3"/>
      <c r="B25" s="85" t="s">
        <v>207</v>
      </c>
      <c r="C25" s="1"/>
      <c r="D25" s="1"/>
      <c r="E25" s="1"/>
      <c r="F25" s="146">
        <v>0</v>
      </c>
      <c r="G25" s="1"/>
      <c r="H25" s="1"/>
      <c r="I25" s="1"/>
      <c r="J25" s="1"/>
      <c r="K25" s="1"/>
      <c r="L25" s="1"/>
      <c r="P25" s="86"/>
    </row>
    <row r="26" spans="1:16" x14ac:dyDescent="0.25">
      <c r="A26" s="3"/>
      <c r="B26" s="85"/>
      <c r="C26" s="1"/>
      <c r="D26" s="1"/>
      <c r="E26" s="1"/>
      <c r="F26" s="1"/>
      <c r="G26" s="104"/>
      <c r="H26" s="1"/>
      <c r="I26" s="1"/>
      <c r="J26" s="1"/>
      <c r="K26" s="1"/>
      <c r="L26" s="1"/>
      <c r="P26" s="86"/>
    </row>
    <row r="27" spans="1:16" x14ac:dyDescent="0.25">
      <c r="A27" s="3"/>
      <c r="B27" s="103" t="s">
        <v>148</v>
      </c>
      <c r="C27" s="1"/>
      <c r="D27" s="1"/>
      <c r="E27" s="1"/>
      <c r="F27" s="1"/>
      <c r="G27" s="104"/>
      <c r="H27" s="1"/>
      <c r="I27" s="1"/>
      <c r="J27" s="105"/>
      <c r="K27" s="105"/>
      <c r="L27" s="105"/>
      <c r="P27" s="86"/>
    </row>
    <row r="28" spans="1:16" x14ac:dyDescent="0.25">
      <c r="A28" s="3"/>
      <c r="B28" s="108" t="s">
        <v>145</v>
      </c>
      <c r="C28" s="107"/>
      <c r="D28" s="107" t="s">
        <v>156</v>
      </c>
      <c r="E28" s="107"/>
      <c r="F28" s="107" t="s">
        <v>157</v>
      </c>
      <c r="G28" s="107"/>
      <c r="H28" s="107"/>
      <c r="I28" s="107"/>
      <c r="J28" s="107"/>
      <c r="K28" s="107"/>
      <c r="L28" s="107"/>
      <c r="P28" s="86"/>
    </row>
    <row r="29" spans="1:16" x14ac:dyDescent="0.25">
      <c r="A29" s="3"/>
      <c r="B29" s="98">
        <f>B20</f>
        <v>0</v>
      </c>
      <c r="C29" s="1" t="s">
        <v>159</v>
      </c>
      <c r="D29" s="11">
        <v>1683</v>
      </c>
      <c r="E29" s="1" t="s">
        <v>154</v>
      </c>
      <c r="F29" s="114">
        <f>B29*D29</f>
        <v>0</v>
      </c>
      <c r="G29" s="1"/>
      <c r="H29" s="1"/>
      <c r="I29" s="1"/>
      <c r="J29" s="1"/>
      <c r="K29" s="1"/>
      <c r="L29" s="1"/>
      <c r="P29" s="86"/>
    </row>
    <row r="30" spans="1:16" x14ac:dyDescent="0.25">
      <c r="A30" s="3"/>
      <c r="B30" s="103" t="s">
        <v>149</v>
      </c>
      <c r="C30" s="1"/>
      <c r="D30" s="1"/>
      <c r="E30" s="1"/>
      <c r="F30" s="1"/>
      <c r="G30" s="1"/>
      <c r="H30" s="1"/>
      <c r="I30" s="1"/>
      <c r="J30" s="1"/>
      <c r="K30" s="1"/>
      <c r="L30" s="1"/>
      <c r="P30" s="86"/>
    </row>
    <row r="31" spans="1:16" x14ac:dyDescent="0.25">
      <c r="A31" s="3"/>
      <c r="B31" s="85"/>
      <c r="C31" s="1"/>
      <c r="D31" s="1"/>
      <c r="E31" s="1"/>
      <c r="F31" s="147">
        <v>0</v>
      </c>
      <c r="G31" s="1"/>
      <c r="H31" s="1"/>
      <c r="I31" s="1"/>
      <c r="J31" s="1"/>
      <c r="K31" s="1"/>
      <c r="L31" s="1"/>
      <c r="P31" s="86"/>
    </row>
    <row r="32" spans="1:16" x14ac:dyDescent="0.25">
      <c r="A32" s="3"/>
      <c r="B32" s="85"/>
      <c r="C32" s="1"/>
      <c r="D32" s="1"/>
      <c r="E32" s="1"/>
      <c r="F32" s="1"/>
      <c r="G32" s="1"/>
      <c r="H32" s="1"/>
      <c r="I32" s="1"/>
      <c r="J32" s="1"/>
      <c r="K32" s="1"/>
      <c r="L32" s="1"/>
      <c r="P32" s="86"/>
    </row>
    <row r="33" spans="1:16" x14ac:dyDescent="0.25">
      <c r="A33" s="3"/>
      <c r="B33" s="103" t="s">
        <v>150</v>
      </c>
      <c r="C33" s="1"/>
      <c r="D33" s="1" t="s">
        <v>158</v>
      </c>
      <c r="E33" s="1"/>
      <c r="F33" s="1"/>
      <c r="G33" s="1"/>
      <c r="H33" s="1"/>
      <c r="I33" s="1"/>
      <c r="J33" s="1"/>
      <c r="K33" s="1"/>
      <c r="L33" s="1"/>
      <c r="P33" s="86"/>
    </row>
    <row r="34" spans="1:16" x14ac:dyDescent="0.25">
      <c r="A34" s="3"/>
      <c r="B34" s="119">
        <f>'System Valuation'!J18</f>
        <v>0</v>
      </c>
      <c r="C34" s="1"/>
      <c r="D34" s="1"/>
      <c r="E34" s="1"/>
      <c r="F34" s="1"/>
      <c r="G34" s="1"/>
      <c r="H34" s="1"/>
      <c r="I34" s="1"/>
      <c r="J34" s="1"/>
      <c r="K34" s="1"/>
      <c r="L34" s="1"/>
      <c r="P34" s="86"/>
    </row>
    <row r="35" spans="1:16" s="3" customFormat="1" x14ac:dyDescent="0.25">
      <c r="B35" s="141"/>
      <c r="C35" s="2"/>
      <c r="D35" s="1"/>
      <c r="E35" s="1"/>
      <c r="F35" s="1"/>
      <c r="G35" s="1"/>
      <c r="H35" s="1"/>
      <c r="I35" s="1"/>
      <c r="J35" s="1"/>
      <c r="K35" s="1"/>
      <c r="L35" s="1"/>
      <c r="P35" s="86"/>
    </row>
    <row r="36" spans="1:16" s="3" customFormat="1" x14ac:dyDescent="0.25">
      <c r="B36" s="141"/>
      <c r="C36" s="2"/>
      <c r="D36" s="1"/>
      <c r="E36" s="1"/>
      <c r="F36" s="1"/>
      <c r="G36" s="1"/>
      <c r="H36" s="1"/>
      <c r="I36" s="1"/>
      <c r="J36" s="1"/>
      <c r="K36" s="1"/>
      <c r="L36" s="1"/>
      <c r="P36" s="86"/>
    </row>
    <row r="37" spans="1:16" x14ac:dyDescent="0.25">
      <c r="A37" s="3"/>
      <c r="B37" s="109" t="s">
        <v>205</v>
      </c>
      <c r="C37" s="110"/>
      <c r="D37" s="110"/>
      <c r="E37" s="110"/>
      <c r="F37" s="110"/>
      <c r="G37" s="110"/>
      <c r="H37" s="110"/>
      <c r="I37" s="110"/>
      <c r="J37" s="110"/>
      <c r="K37" s="110"/>
      <c r="L37" s="110"/>
      <c r="M37" s="110"/>
      <c r="N37" s="110"/>
      <c r="O37" s="110"/>
      <c r="P37" s="111"/>
    </row>
    <row r="38" spans="1:16" x14ac:dyDescent="0.25">
      <c r="A38" s="3"/>
      <c r="B38" s="109" t="s">
        <v>209</v>
      </c>
      <c r="C38" s="110"/>
      <c r="D38" s="110"/>
      <c r="E38" s="110"/>
      <c r="F38" s="110"/>
      <c r="G38" s="110"/>
      <c r="H38" s="110"/>
      <c r="I38" s="110"/>
      <c r="J38" s="110"/>
      <c r="K38" s="110"/>
      <c r="L38" s="110"/>
      <c r="M38" s="110"/>
      <c r="N38" s="110"/>
      <c r="O38" s="110"/>
      <c r="P38" s="111"/>
    </row>
    <row r="39" spans="1:16" ht="15.75" x14ac:dyDescent="0.25">
      <c r="A39" s="3"/>
      <c r="B39" s="112" t="s">
        <v>160</v>
      </c>
      <c r="C39" s="110"/>
      <c r="D39" s="110"/>
      <c r="E39" s="113"/>
      <c r="F39" s="110"/>
      <c r="G39" s="110"/>
      <c r="H39" s="110"/>
      <c r="I39" s="110"/>
      <c r="J39" s="110"/>
      <c r="K39" s="110"/>
      <c r="L39" s="110"/>
      <c r="M39" s="110"/>
      <c r="N39" s="110"/>
      <c r="O39" s="110"/>
      <c r="P39" s="111"/>
    </row>
    <row r="40" spans="1:16" ht="15.75" thickBot="1" x14ac:dyDescent="0.3">
      <c r="A40" s="3"/>
      <c r="B40" s="148">
        <f>B16</f>
        <v>0</v>
      </c>
      <c r="C40" s="88" t="s">
        <v>161</v>
      </c>
      <c r="D40" s="116">
        <f>F20</f>
        <v>0</v>
      </c>
      <c r="E40" s="88" t="s">
        <v>161</v>
      </c>
      <c r="F40" s="142">
        <f>F22</f>
        <v>0</v>
      </c>
      <c r="G40" s="88" t="s">
        <v>161</v>
      </c>
      <c r="H40" s="143">
        <f>F22</f>
        <v>0</v>
      </c>
      <c r="I40" s="88" t="s">
        <v>162</v>
      </c>
      <c r="J40" s="115">
        <f>F29</f>
        <v>0</v>
      </c>
      <c r="K40" s="144" t="s">
        <v>162</v>
      </c>
      <c r="L40" s="147">
        <f>F31</f>
        <v>0</v>
      </c>
      <c r="M40" s="88" t="s">
        <v>161</v>
      </c>
      <c r="N40" s="118">
        <f>B34</f>
        <v>0</v>
      </c>
      <c r="O40" s="144" t="s">
        <v>154</v>
      </c>
      <c r="P40" s="122">
        <f>B40+D40+H40-J40+N40</f>
        <v>0</v>
      </c>
    </row>
    <row r="41" spans="1:16" x14ac:dyDescent="0.25">
      <c r="A41" s="3"/>
      <c r="B41" s="3"/>
      <c r="C41" s="3"/>
      <c r="D41" s="3"/>
      <c r="E41" s="3"/>
      <c r="F41" s="3"/>
      <c r="G41" s="3"/>
      <c r="H41" s="3"/>
      <c r="I41" s="3"/>
      <c r="J41" s="3"/>
      <c r="M41" s="3"/>
    </row>
  </sheetData>
  <sheetProtection password="C4D4" sheet="1" objects="1" scenarios="1"/>
  <pageMargins left="0.7" right="0.7" top="0.75" bottom="0.75" header="0.3" footer="0.3"/>
  <pageSetup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print="0" autoFill="0" autoLine="0" autoPict="0" altText="">
                <anchor moveWithCells="1">
                  <from>
                    <xdr:col>1</xdr:col>
                    <xdr:colOff>742950</xdr:colOff>
                    <xdr:row>5</xdr:row>
                    <xdr:rowOff>190500</xdr:rowOff>
                  </from>
                  <to>
                    <xdr:col>3</xdr:col>
                    <xdr:colOff>114300</xdr:colOff>
                    <xdr:row>7</xdr:row>
                    <xdr:rowOff>9525</xdr:rowOff>
                  </to>
                </anchor>
              </controlPr>
            </control>
          </mc:Choice>
        </mc:AlternateContent>
        <mc:AlternateContent xmlns:mc="http://schemas.openxmlformats.org/markup-compatibility/2006">
          <mc:Choice Requires="x14">
            <control shapeId="1026" r:id="rId5" name="Check Box 2">
              <controlPr defaultSize="0" print="0" autoFill="0" autoLine="0" autoPict="0" altText="">
                <anchor moveWithCells="1">
                  <from>
                    <xdr:col>3</xdr:col>
                    <xdr:colOff>742950</xdr:colOff>
                    <xdr:row>5</xdr:row>
                    <xdr:rowOff>190500</xdr:rowOff>
                  </from>
                  <to>
                    <xdr:col>5</xdr:col>
                    <xdr:colOff>95250</xdr:colOff>
                    <xdr:row>7</xdr:row>
                    <xdr:rowOff>19050</xdr:rowOff>
                  </to>
                </anchor>
              </controlPr>
            </control>
          </mc:Choice>
        </mc:AlternateContent>
        <mc:AlternateContent xmlns:mc="http://schemas.openxmlformats.org/markup-compatibility/2006">
          <mc:Choice Requires="x14">
            <control shapeId="1028" r:id="rId6" name="Check Box 4">
              <controlPr defaultSize="0" print="0" autoFill="0" autoLine="0" autoPict="0" altText="">
                <anchor moveWithCells="1">
                  <from>
                    <xdr:col>5</xdr:col>
                    <xdr:colOff>704850</xdr:colOff>
                    <xdr:row>6</xdr:row>
                    <xdr:rowOff>0</xdr:rowOff>
                  </from>
                  <to>
                    <xdr:col>7</xdr:col>
                    <xdr:colOff>38100</xdr:colOff>
                    <xdr:row>7</xdr:row>
                    <xdr:rowOff>28575</xdr:rowOff>
                  </to>
                </anchor>
              </controlPr>
            </control>
          </mc:Choice>
        </mc:AlternateContent>
        <mc:AlternateContent xmlns:mc="http://schemas.openxmlformats.org/markup-compatibility/2006">
          <mc:Choice Requires="x14">
            <control shapeId="1029" r:id="rId7" name="Check Box 5">
              <controlPr defaultSize="0" print="0" autoFill="0" autoLine="0" autoPict="0" altText="">
                <anchor moveWithCells="1">
                  <from>
                    <xdr:col>1</xdr:col>
                    <xdr:colOff>590550</xdr:colOff>
                    <xdr:row>7</xdr:row>
                    <xdr:rowOff>180975</xdr:rowOff>
                  </from>
                  <to>
                    <xdr:col>2</xdr:col>
                    <xdr:colOff>114300</xdr:colOff>
                    <xdr:row>9</xdr:row>
                    <xdr:rowOff>9525</xdr:rowOff>
                  </to>
                </anchor>
              </controlPr>
            </control>
          </mc:Choice>
        </mc:AlternateContent>
        <mc:AlternateContent xmlns:mc="http://schemas.openxmlformats.org/markup-compatibility/2006">
          <mc:Choice Requires="x14">
            <control shapeId="1030" r:id="rId8" name="Check Box 6">
              <controlPr defaultSize="0" print="0" autoFill="0" autoLine="0" autoPict="0" altText="">
                <anchor moveWithCells="1">
                  <from>
                    <xdr:col>3</xdr:col>
                    <xdr:colOff>638175</xdr:colOff>
                    <xdr:row>7</xdr:row>
                    <xdr:rowOff>180975</xdr:rowOff>
                  </from>
                  <to>
                    <xdr:col>4</xdr:col>
                    <xdr:colOff>133350</xdr:colOff>
                    <xdr:row>9</xdr:row>
                    <xdr:rowOff>9525</xdr:rowOff>
                  </to>
                </anchor>
              </controlPr>
            </control>
          </mc:Choice>
        </mc:AlternateContent>
        <mc:AlternateContent xmlns:mc="http://schemas.openxmlformats.org/markup-compatibility/2006">
          <mc:Choice Requires="x14">
            <control shapeId="1031" r:id="rId9" name="Check Box 7">
              <controlPr defaultSize="0" print="0" autoFill="0" autoLine="0" autoPict="0" altText="">
                <anchor moveWithCells="1">
                  <from>
                    <xdr:col>7</xdr:col>
                    <xdr:colOff>200025</xdr:colOff>
                    <xdr:row>7</xdr:row>
                    <xdr:rowOff>161925</xdr:rowOff>
                  </from>
                  <to>
                    <xdr:col>7</xdr:col>
                    <xdr:colOff>504825</xdr:colOff>
                    <xdr:row>8</xdr:row>
                    <xdr:rowOff>190500</xdr:rowOff>
                  </to>
                </anchor>
              </controlPr>
            </control>
          </mc:Choice>
        </mc:AlternateContent>
        <mc:AlternateContent xmlns:mc="http://schemas.openxmlformats.org/markup-compatibility/2006">
          <mc:Choice Requires="x14">
            <control shapeId="1033" r:id="rId10" name="Check Box 9">
              <controlPr defaultSize="0" print="0" autoFill="0" autoLine="0" autoPict="0" altText="">
                <anchor moveWithCells="1">
                  <from>
                    <xdr:col>7</xdr:col>
                    <xdr:colOff>676275</xdr:colOff>
                    <xdr:row>5</xdr:row>
                    <xdr:rowOff>180975</xdr:rowOff>
                  </from>
                  <to>
                    <xdr:col>9</xdr:col>
                    <xdr:colOff>38100</xdr:colOff>
                    <xdr:row>7</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H17" sqref="H17"/>
    </sheetView>
  </sheetViews>
  <sheetFormatPr defaultRowHeight="15" x14ac:dyDescent="0.25"/>
  <sheetData/>
  <pageMargins left="0.7" right="0.7" top="0.75" bottom="0.75" header="0.3" footer="0.3"/>
  <pageSetup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Inspection Checklist</vt:lpstr>
      <vt:lpstr>Inspection-Valves</vt:lpstr>
      <vt:lpstr>Inspection-Hydrants</vt:lpstr>
      <vt:lpstr>Inspection-Curb Box Valves</vt:lpstr>
      <vt:lpstr>System Valuation</vt:lpstr>
      <vt:lpstr>Depreciation Rates</vt:lpstr>
      <vt:lpstr>Connection Charge worksheet</vt:lpstr>
      <vt:lpstr>Project Map</vt:lpstr>
      <vt:lpstr>Mains</vt:lpstr>
      <vt:lpstr>'Connection Charge worksheet'!Print_Area</vt:lpstr>
      <vt:lpstr>'Depreciation Rates'!Print_Area</vt:lpstr>
      <vt:lpstr>'Inspection Checklist'!Print_Area</vt:lpstr>
      <vt:lpstr>'Inspection-Curb Box Valves'!Print_Area</vt:lpstr>
      <vt:lpstr>'Inspection-Hydrants'!Print_Area</vt:lpstr>
      <vt:lpstr>'Inspection-Valves'!Print_Area</vt:lpstr>
      <vt:lpstr>'Project Map'!Print_Area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Jasmine Carter-Ward</dc:creator>
  <cp:lastModifiedBy>Barbara Vento</cp:lastModifiedBy>
  <cp:lastPrinted>2018-03-01T14:06:09Z</cp:lastPrinted>
  <dcterms:created xsi:type="dcterms:W3CDTF">2017-03-08T13:57:01Z</dcterms:created>
  <dcterms:modified xsi:type="dcterms:W3CDTF">2018-03-01T21:49:03Z</dcterms:modified>
</cp:coreProperties>
</file>